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khalonski\Desktop\"/>
    </mc:Choice>
  </mc:AlternateContent>
  <xr:revisionPtr revIDLastSave="0" documentId="13_ncr:1_{751B579B-1A52-4B79-BEA6-3428B483B5A4}" xr6:coauthVersionLast="47" xr6:coauthVersionMax="47" xr10:uidLastSave="{00000000-0000-0000-0000-000000000000}"/>
  <bookViews>
    <workbookView xWindow="-108" yWindow="-108" windowWidth="30936" windowHeight="16896" activeTab="4" xr2:uid="{00000000-000D-0000-FFFF-FFFF00000000}"/>
  </bookViews>
  <sheets>
    <sheet name="PIWNICA" sheetId="1" r:id="rId1"/>
    <sheet name="PARTER" sheetId="2" r:id="rId2"/>
    <sheet name="I PIĘTRO" sheetId="3" r:id="rId3"/>
    <sheet name="II PIĘTRO" sheetId="4" r:id="rId4"/>
    <sheet name="III PIĘTRO" sheetId="5" r:id="rId5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" i="5" l="1"/>
  <c r="E12" i="5"/>
  <c r="G4" i="5"/>
  <c r="G7" i="4"/>
  <c r="E17" i="4"/>
  <c r="G8" i="4"/>
  <c r="N8" i="4"/>
  <c r="N7" i="4"/>
  <c r="N6" i="4"/>
  <c r="G6" i="4"/>
  <c r="G5" i="4"/>
  <c r="N5" i="4"/>
  <c r="N4" i="4"/>
  <c r="G4" i="4"/>
  <c r="E23" i="2"/>
  <c r="E24" i="2"/>
  <c r="D25" i="2"/>
  <c r="D23" i="2"/>
  <c r="E21" i="2"/>
  <c r="E25" i="2"/>
  <c r="E13" i="1"/>
  <c r="F27" i="3"/>
  <c r="F25" i="3"/>
  <c r="F24" i="3"/>
  <c r="E28" i="3"/>
  <c r="G15" i="3"/>
  <c r="G13" i="3"/>
  <c r="G12" i="3"/>
  <c r="G11" i="3"/>
  <c r="G10" i="3"/>
  <c r="G9" i="3"/>
  <c r="G8" i="3"/>
  <c r="G7" i="3"/>
  <c r="G6" i="3"/>
  <c r="G5" i="3"/>
  <c r="G4" i="3"/>
  <c r="E26" i="2"/>
  <c r="D26" i="2"/>
  <c r="D24" i="2"/>
  <c r="F13" i="2"/>
  <c r="F12" i="2"/>
  <c r="F11" i="2"/>
  <c r="D22" i="2" s="1"/>
  <c r="E22" i="2" s="1"/>
  <c r="F10" i="2"/>
  <c r="F9" i="2"/>
  <c r="F6" i="2"/>
  <c r="D21" i="2" s="1"/>
  <c r="F5" i="2"/>
  <c r="F6" i="1"/>
  <c r="F5" i="1"/>
  <c r="M7" i="2"/>
  <c r="N14" i="3"/>
  <c r="N15" i="3"/>
  <c r="M14" i="2"/>
  <c r="M5" i="2"/>
  <c r="M12" i="2"/>
  <c r="M11" i="2"/>
  <c r="M8" i="2"/>
  <c r="M10" i="2"/>
  <c r="M9" i="2"/>
  <c r="M13" i="2"/>
  <c r="N13" i="3"/>
  <c r="N12" i="3"/>
  <c r="N11" i="3"/>
  <c r="N10" i="3"/>
  <c r="N8" i="3"/>
  <c r="N7" i="3"/>
  <c r="F12" i="5" l="1"/>
  <c r="E18" i="4"/>
  <c r="F17" i="4"/>
  <c r="E28" i="2"/>
  <c r="D27" i="2"/>
  <c r="D13" i="1"/>
  <c r="E27" i="3"/>
  <c r="E25" i="3"/>
  <c r="E26" i="3"/>
  <c r="F26" i="3" s="1"/>
  <c r="E24" i="3"/>
  <c r="N6" i="3"/>
  <c r="N5" i="3"/>
  <c r="I6" i="1"/>
  <c r="D15" i="1" s="1"/>
  <c r="F4" i="1"/>
  <c r="D14" i="1" s="1"/>
  <c r="E14" i="1" s="1"/>
  <c r="F29" i="3" l="1"/>
  <c r="E16" i="1"/>
</calcChain>
</file>

<file path=xl/sharedStrings.xml><?xml version="1.0" encoding="utf-8"?>
<sst xmlns="http://schemas.openxmlformats.org/spreadsheetml/2006/main" count="382" uniqueCount="184">
  <si>
    <t>PIWNICA</t>
  </si>
  <si>
    <t>Nazwa</t>
  </si>
  <si>
    <t xml:space="preserve">Komunikacja </t>
  </si>
  <si>
    <t>Uwagi</t>
  </si>
  <si>
    <t>WC</t>
  </si>
  <si>
    <t>Pomieszczenie gospodarcze</t>
  </si>
  <si>
    <t>SCHODY</t>
  </si>
  <si>
    <t>02</t>
  </si>
  <si>
    <t>04</t>
  </si>
  <si>
    <t>05</t>
  </si>
  <si>
    <t>06</t>
  </si>
  <si>
    <t>07</t>
  </si>
  <si>
    <t>08</t>
  </si>
  <si>
    <t>09</t>
  </si>
  <si>
    <t>10</t>
  </si>
  <si>
    <t>11</t>
  </si>
  <si>
    <t>OKNA</t>
  </si>
  <si>
    <t>sztuki</t>
  </si>
  <si>
    <t>PARTER</t>
  </si>
  <si>
    <t>Rodzaj wykończenia posadzki</t>
  </si>
  <si>
    <t>101</t>
  </si>
  <si>
    <t>102</t>
  </si>
  <si>
    <t>Sekretariat</t>
  </si>
  <si>
    <t>Wykładzina dywanowa</t>
  </si>
  <si>
    <t xml:space="preserve">Wyposażenie </t>
  </si>
  <si>
    <t>I PIĘTRO</t>
  </si>
  <si>
    <t>103</t>
  </si>
  <si>
    <t>Powierzchnia pomiejszona o miejsce zajęte przez meble (szafy)</t>
  </si>
  <si>
    <t>104</t>
  </si>
  <si>
    <t>105</t>
  </si>
  <si>
    <t>106</t>
  </si>
  <si>
    <t>107</t>
  </si>
  <si>
    <t>108</t>
  </si>
  <si>
    <t>109</t>
  </si>
  <si>
    <t>Pomieszczenie biurowe</t>
  </si>
  <si>
    <t>110</t>
  </si>
  <si>
    <t>111</t>
  </si>
  <si>
    <t>112</t>
  </si>
  <si>
    <t>Pomieszczenie socjalne</t>
  </si>
  <si>
    <t>Umeblowanie</t>
  </si>
  <si>
    <t>m2</t>
  </si>
  <si>
    <t>Numer</t>
  </si>
  <si>
    <t xml:space="preserve">Powierzchnia  </t>
  </si>
  <si>
    <t>Pomieszczenia</t>
  </si>
  <si>
    <t>Rodzaj</t>
  </si>
  <si>
    <t>Materiał</t>
  </si>
  <si>
    <t>UWAGI</t>
  </si>
  <si>
    <t>NAZWA</t>
  </si>
  <si>
    <t>POWIERZCHNIA</t>
  </si>
  <si>
    <t>RODZAJ WYKOŃCZENIA</t>
  </si>
  <si>
    <t>MATERIAŁ</t>
  </si>
  <si>
    <t>POMIESZCZENIA</t>
  </si>
  <si>
    <t>Nr</t>
  </si>
  <si>
    <t xml:space="preserve">POWIERZCHNIA </t>
  </si>
  <si>
    <t>POWIERZCHNIA POMIENJSZONA O ZAJMOWANE UMEBLOWANIE</t>
  </si>
  <si>
    <t>WYPOSAŻENIE</t>
  </si>
  <si>
    <t>POMIESZCZENIE</t>
  </si>
  <si>
    <t>Zestawienie powierzchni z podziałem na materiał wykończeniowy</t>
  </si>
  <si>
    <t>Płytki GRESS</t>
  </si>
  <si>
    <t>01+03</t>
  </si>
  <si>
    <t>Komunikacja, klatka schodowa</t>
  </si>
  <si>
    <t>POWIERZCHNIA POMNIEJSZONA O ZAJMOWANE UMEBLOWANIE</t>
  </si>
  <si>
    <t xml:space="preserve">SCHODY </t>
  </si>
  <si>
    <t>Pokój biurowy</t>
  </si>
  <si>
    <t>Panel podłogowy</t>
  </si>
  <si>
    <t>Świetlica</t>
  </si>
  <si>
    <t>Wiatrołap</t>
  </si>
  <si>
    <t>Przedsionek</t>
  </si>
  <si>
    <t>Korytarz</t>
  </si>
  <si>
    <t>Pomieszczenie magazynowe</t>
  </si>
  <si>
    <t>12</t>
  </si>
  <si>
    <t>1x szafa 0,8x0,4</t>
  </si>
  <si>
    <t xml:space="preserve"> 1x miska ustępowa</t>
  </si>
  <si>
    <t>1x umywalka</t>
  </si>
  <si>
    <t>1 x lustro</t>
  </si>
  <si>
    <t>Wykładzina PVC</t>
  </si>
  <si>
    <t>Płyki GRESS</t>
  </si>
  <si>
    <t>1x meble kuchenne 3,6x0,8; 1 x szafka 0,6x08; 1x stół 1,2*0,7</t>
  </si>
  <si>
    <t>1x szafa 4,0x0,4</t>
  </si>
  <si>
    <t>1 x biurko 2,0x0,9</t>
  </si>
  <si>
    <t>3x kontener 0,5x0,45</t>
  </si>
  <si>
    <t>1x szafa 2,5x0,5</t>
  </si>
  <si>
    <t>4 x szafa 0,8x0,4</t>
  </si>
  <si>
    <t>5x kontener 0,5x0,45</t>
  </si>
  <si>
    <t>3 x biurko 2,0x0,9</t>
  </si>
  <si>
    <t>1x szafa 4,5x0,4</t>
  </si>
  <si>
    <t>1x szafa 2,0x0,4</t>
  </si>
  <si>
    <t>CZĘSTOTLIWOŚĆ SPRZĄTANIA POMIESZCZEŃ</t>
  </si>
  <si>
    <t>CZĘSTOTLIWOŚĆ MYCIA OKIEN</t>
  </si>
  <si>
    <t>1 raz w tygodniu</t>
  </si>
  <si>
    <t>1 raz na miesiąc</t>
  </si>
  <si>
    <t>2 raz w roku</t>
  </si>
  <si>
    <t>Plytki GRESS</t>
  </si>
  <si>
    <t>1 raz w miesiącu</t>
  </si>
  <si>
    <t>Codziennie*</t>
  </si>
  <si>
    <t>RAZEM</t>
  </si>
  <si>
    <t>2 x miska ustępowa</t>
  </si>
  <si>
    <t>1 x umywalka</t>
  </si>
  <si>
    <t>1 x zlewozmywak</t>
  </si>
  <si>
    <t>1 x umywalka, 1 x miska ustępowa, 1 x lustro</t>
  </si>
  <si>
    <t>CZĘSTOTLIWOŚĆ SPRZĄTANIA</t>
  </si>
  <si>
    <t>1x lada 2,0x0,4</t>
  </si>
  <si>
    <t>5x szafka 0,5*0,4</t>
  </si>
  <si>
    <t>3x biurko 2,0x0,8</t>
  </si>
  <si>
    <t>1 x szafa 0,7x0,6</t>
  </si>
  <si>
    <t>5 x szafka 0,5*0,4</t>
  </si>
  <si>
    <t>2x szafa 0,8x0,4</t>
  </si>
  <si>
    <t>1 x biurko 3,x0,7,1 x biurko 4,1x0,7</t>
  </si>
  <si>
    <t>1 x szafa2,7*0,4</t>
  </si>
  <si>
    <t>1 x szafa 1*0,9</t>
  </si>
  <si>
    <t>1 x biurko 1,3*1,4</t>
  </si>
  <si>
    <t>3 x szafka 0,5*0,4</t>
  </si>
  <si>
    <t>2  x szafa 0,9*0,5</t>
  </si>
  <si>
    <t>1 x szafa 3x0,5</t>
  </si>
  <si>
    <t>1 x szafa 1,5x0,4</t>
  </si>
  <si>
    <t>4 x szafka 0,5x0,4</t>
  </si>
  <si>
    <t>1x biurko 2,3 x 1,6; 1 x biurko 1,6*0,65</t>
  </si>
  <si>
    <t>2x szafka 0,5x0,4</t>
  </si>
  <si>
    <t>1x biurko 1,6x0,6</t>
  </si>
  <si>
    <t>3x szafka 0,5x0,4</t>
  </si>
  <si>
    <t>1 x szafa 4,8*0,4</t>
  </si>
  <si>
    <t>5x szafka 0,5x0,4</t>
  </si>
  <si>
    <t>2x biurko 1,5x0,7</t>
  </si>
  <si>
    <t>1 x szafa 4,2x0,5</t>
  </si>
  <si>
    <t>1 x biurko 2,2x0,8</t>
  </si>
  <si>
    <t>1 x stół 2,2x0,9</t>
  </si>
  <si>
    <t>1 x szafka 1,8x0,6</t>
  </si>
  <si>
    <t>1 x szafa 4,8x0,5</t>
  </si>
  <si>
    <t>3 x szafka 0,4*0,5</t>
  </si>
  <si>
    <t>1 x biurko3,7*0,7</t>
  </si>
  <si>
    <t>1 x lada 2,4x0,2</t>
  </si>
  <si>
    <t>1 x lada 4,8 x 0,6</t>
  </si>
  <si>
    <t>1 szafa 3,5x0,5</t>
  </si>
  <si>
    <t>1 szafka 4,8x0,6</t>
  </si>
  <si>
    <t>1x szafa 2,6x0,6</t>
  </si>
  <si>
    <t>3x szafka 0,5x0,45</t>
  </si>
  <si>
    <t>2 x biurko 1,8x0,7</t>
  </si>
  <si>
    <t>1 szafa 4,2x0,4</t>
  </si>
  <si>
    <t>2 x szafka 0,5x0,5</t>
  </si>
  <si>
    <t>1 x biurko 2x0,7</t>
  </si>
  <si>
    <t>1 x stół2x0,8</t>
  </si>
  <si>
    <t>szafy</t>
  </si>
  <si>
    <t>2 razy w roku w terminie ustalonym z Zamawiającym</t>
  </si>
  <si>
    <t>1 x szafa 1,8x0,4</t>
  </si>
  <si>
    <t>1 biurko 1,5*1,1</t>
  </si>
  <si>
    <t>1 x przystawka 1,1x0,4</t>
  </si>
  <si>
    <t>1 x stolik 0,8x0,8</t>
  </si>
  <si>
    <t>5x stoły 5x1,4*0,8</t>
  </si>
  <si>
    <t>fotele 3,8*0,9</t>
  </si>
  <si>
    <t>3 x w tygodniu</t>
  </si>
  <si>
    <t>tj. poniedziałek, środa, piątek</t>
  </si>
  <si>
    <t>Ilość m2 do sprzątania podłóg w miesiącu. Przyjęto ilość  dni sprzątania 12 w miesiącu</t>
  </si>
  <si>
    <t>3 x razy w tygodniu</t>
  </si>
  <si>
    <t>3 x w miesiącu</t>
  </si>
  <si>
    <t>3 x razy w miesiącu</t>
  </si>
  <si>
    <t>II PIĘTRO</t>
  </si>
  <si>
    <t>201</t>
  </si>
  <si>
    <t>202</t>
  </si>
  <si>
    <t>204</t>
  </si>
  <si>
    <t>205</t>
  </si>
  <si>
    <t>209</t>
  </si>
  <si>
    <t>2 x biurko 1,45x0,75</t>
  </si>
  <si>
    <t>5x szafa 0,9*0,5</t>
  </si>
  <si>
    <t>4x kontener 0,5x0,6</t>
  </si>
  <si>
    <t>1 x szafa 1,4*1,2</t>
  </si>
  <si>
    <t>Schody + okna połaciowe</t>
  </si>
  <si>
    <t>1 x szafa 1,1*1,0</t>
  </si>
  <si>
    <t>1 x biurko 1,45x0,75</t>
  </si>
  <si>
    <t>4 x szafa 0,9*0,5</t>
  </si>
  <si>
    <t>3 x szafa 0,9*0,5</t>
  </si>
  <si>
    <t>1x kontener 0,5x0,6</t>
  </si>
  <si>
    <t>2x kontener 0,5x0,6</t>
  </si>
  <si>
    <t>1 x szafa 1,7*0,5</t>
  </si>
  <si>
    <t>1 x szafa 1,1*0,8</t>
  </si>
  <si>
    <t>2 x biurko 0,9x0,5</t>
  </si>
  <si>
    <t>III PIĘTRO</t>
  </si>
  <si>
    <t>301</t>
  </si>
  <si>
    <t>302</t>
  </si>
  <si>
    <t>1 x biurko 2*0,6</t>
  </si>
  <si>
    <t>1 x szafa 2,1*0,5</t>
  </si>
  <si>
    <t>okna połaciowe</t>
  </si>
  <si>
    <t>Ilość m2 do sprzątania podłóg w miesiącu. Przyjęto ilość  dni sprzątania 12 w miesiącu m2</t>
  </si>
  <si>
    <t>Ilość m2 do sprzątania podłóg w miesiącu. Przyjęto ilość  dni sprzątania 12 w miesiącu- m2</t>
  </si>
  <si>
    <t>Ilość m2 do sprzątania podłóg w miesiącu. Przyjęto ilość  dni sprzątania 12 w miesiącu - m2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</si>
</sst>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77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49" fontId="0" fillId="0" borderId="0" xfId="0" applyNumberFormat="1" applyAlignment="1">
      <alignment horizontal="center"/>
    </xf>
    <xf numFmtId="0" fontId="0" fillId="0" borderId="0" xfId="0" applyAlignment="1">
      <alignment horizontal="left" vertical="top"/>
    </xf>
    <xf numFmtId="0" fontId="0" fillId="0" borderId="6" xfId="0" applyBorder="1"/>
    <xf numFmtId="0" fontId="0" fillId="0" borderId="6" xfId="0" applyBorder="1" applyAlignment="1">
      <alignment horizontal="center"/>
    </xf>
    <xf numFmtId="0" fontId="7" fillId="0" borderId="6" xfId="0" applyFon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4" fillId="0" borderId="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/>
    </xf>
    <xf numFmtId="0" fontId="4" fillId="0" borderId="20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8" fillId="0" borderId="1" xfId="0" applyFont="1" applyBorder="1" applyAlignment="1">
      <alignment wrapText="1"/>
    </xf>
    <xf numFmtId="0" fontId="8" fillId="0" borderId="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8" fillId="0" borderId="22" xfId="0" applyFont="1" applyBorder="1" applyAlignment="1">
      <alignment wrapText="1"/>
    </xf>
    <xf numFmtId="0" fontId="9" fillId="0" borderId="10" xfId="0" applyFont="1" applyBorder="1"/>
    <xf numFmtId="0" fontId="4" fillId="0" borderId="23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0" fillId="0" borderId="6" xfId="0" applyBorder="1" applyAlignment="1">
      <alignment horizontal="left" vertical="top"/>
    </xf>
    <xf numFmtId="0" fontId="5" fillId="0" borderId="6" xfId="0" applyFont="1" applyBorder="1" applyAlignment="1">
      <alignment horizontal="left" vertical="top"/>
    </xf>
    <xf numFmtId="0" fontId="7" fillId="0" borderId="6" xfId="0" applyFont="1" applyBorder="1" applyAlignment="1">
      <alignment horizontal="left" vertical="top"/>
    </xf>
    <xf numFmtId="0" fontId="0" fillId="0" borderId="6" xfId="0" applyBorder="1" applyAlignment="1">
      <alignment horizontal="center" vertical="center"/>
    </xf>
    <xf numFmtId="0" fontId="4" fillId="0" borderId="1" xfId="0" applyFont="1" applyBorder="1"/>
    <xf numFmtId="49" fontId="0" fillId="0" borderId="7" xfId="0" applyNumberFormat="1" applyBorder="1" applyAlignment="1">
      <alignment horizontal="center"/>
    </xf>
    <xf numFmtId="0" fontId="0" fillId="0" borderId="8" xfId="0" applyBorder="1"/>
    <xf numFmtId="0" fontId="0" fillId="0" borderId="8" xfId="0" applyBorder="1" applyAlignment="1">
      <alignment horizontal="center"/>
    </xf>
    <xf numFmtId="0" fontId="0" fillId="0" borderId="8" xfId="0" applyBorder="1" applyAlignment="1">
      <alignment horizontal="left" vertical="top"/>
    </xf>
    <xf numFmtId="0" fontId="0" fillId="0" borderId="9" xfId="0" applyBorder="1"/>
    <xf numFmtId="49" fontId="0" fillId="0" borderId="12" xfId="0" applyNumberFormat="1" applyBorder="1" applyAlignment="1">
      <alignment horizontal="center"/>
    </xf>
    <xf numFmtId="0" fontId="0" fillId="0" borderId="13" xfId="0" applyBorder="1" applyAlignment="1">
      <alignment horizontal="left" vertical="top"/>
    </xf>
    <xf numFmtId="0" fontId="0" fillId="0" borderId="15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9" fillId="0" borderId="12" xfId="0" applyFont="1" applyBorder="1"/>
    <xf numFmtId="49" fontId="0" fillId="0" borderId="10" xfId="0" applyNumberFormat="1" applyBorder="1" applyAlignment="1">
      <alignment horizontal="center" vertical="center"/>
    </xf>
    <xf numFmtId="0" fontId="0" fillId="0" borderId="6" xfId="0" applyBorder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0" fillId="0" borderId="11" xfId="0" applyBorder="1" applyAlignment="1">
      <alignment vertical="center"/>
    </xf>
    <xf numFmtId="0" fontId="7" fillId="0" borderId="6" xfId="0" applyFont="1" applyBorder="1" applyAlignment="1">
      <alignment horizontal="left" vertical="center" wrapText="1"/>
    </xf>
    <xf numFmtId="0" fontId="7" fillId="0" borderId="11" xfId="0" applyFont="1" applyBorder="1"/>
    <xf numFmtId="0" fontId="5" fillId="0" borderId="16" xfId="0" applyFont="1" applyBorder="1" applyAlignment="1">
      <alignment horizontal="left" vertical="center"/>
    </xf>
    <xf numFmtId="0" fontId="7" fillId="0" borderId="16" xfId="0" applyFont="1" applyBorder="1" applyAlignment="1">
      <alignment horizontal="left" vertical="center"/>
    </xf>
    <xf numFmtId="0" fontId="0" fillId="0" borderId="13" xfId="0" applyBorder="1" applyAlignment="1">
      <alignment horizontal="left"/>
    </xf>
    <xf numFmtId="0" fontId="4" fillId="0" borderId="22" xfId="0" applyFont="1" applyBorder="1"/>
    <xf numFmtId="0" fontId="4" fillId="0" borderId="23" xfId="0" applyFont="1" applyBorder="1"/>
    <xf numFmtId="0" fontId="4" fillId="0" borderId="20" xfId="0" applyFont="1" applyBorder="1"/>
    <xf numFmtId="0" fontId="7" fillId="0" borderId="6" xfId="0" applyFont="1" applyBorder="1" applyAlignment="1">
      <alignment horizontal="left"/>
    </xf>
    <xf numFmtId="0" fontId="0" fillId="0" borderId="26" xfId="0" applyBorder="1"/>
    <xf numFmtId="0" fontId="0" fillId="0" borderId="27" xfId="0" applyBorder="1" applyAlignment="1">
      <alignment horizontal="center"/>
    </xf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0" fillId="0" borderId="30" xfId="0" applyBorder="1" applyAlignment="1">
      <alignment wrapText="1"/>
    </xf>
    <xf numFmtId="0" fontId="4" fillId="0" borderId="29" xfId="0" applyFont="1" applyBorder="1" applyAlignment="1">
      <alignment horizontal="center" vertical="center"/>
    </xf>
    <xf numFmtId="0" fontId="4" fillId="0" borderId="5" xfId="0" applyFont="1" applyBorder="1"/>
    <xf numFmtId="0" fontId="0" fillId="0" borderId="31" xfId="0" applyBorder="1"/>
    <xf numFmtId="0" fontId="0" fillId="0" borderId="32" xfId="0" applyBorder="1"/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4" xfId="0" applyBorder="1" applyAlignment="1">
      <alignment horizontal="center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7" fillId="0" borderId="15" xfId="0" applyFont="1" applyBorder="1" applyAlignment="1">
      <alignment horizontal="left" vertical="center"/>
    </xf>
    <xf numFmtId="0" fontId="7" fillId="0" borderId="17" xfId="0" applyFont="1" applyBorder="1" applyAlignment="1">
      <alignment horizontal="left" vertical="center"/>
    </xf>
    <xf numFmtId="0" fontId="0" fillId="0" borderId="12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36" xfId="0" applyBorder="1"/>
    <xf numFmtId="0" fontId="0" fillId="0" borderId="33" xfId="0" applyBorder="1"/>
    <xf numFmtId="0" fontId="0" fillId="0" borderId="35" xfId="0" applyBorder="1"/>
    <xf numFmtId="0" fontId="0" fillId="0" borderId="34" xfId="0" applyBorder="1"/>
    <xf numFmtId="0" fontId="0" fillId="0" borderId="36" xfId="0" applyBorder="1" applyAlignment="1">
      <alignment horizontal="center"/>
    </xf>
    <xf numFmtId="0" fontId="7" fillId="0" borderId="34" xfId="0" applyFont="1" applyBorder="1" applyAlignment="1">
      <alignment horizontal="center"/>
    </xf>
    <xf numFmtId="49" fontId="0" fillId="0" borderId="37" xfId="0" applyNumberFormat="1" applyBorder="1" applyAlignment="1">
      <alignment horizontal="center"/>
    </xf>
    <xf numFmtId="49" fontId="0" fillId="0" borderId="38" xfId="0" applyNumberFormat="1" applyBorder="1" applyAlignment="1">
      <alignment horizontal="center"/>
    </xf>
    <xf numFmtId="0" fontId="0" fillId="0" borderId="39" xfId="0" applyBorder="1"/>
    <xf numFmtId="0" fontId="9" fillId="0" borderId="26" xfId="0" applyFont="1" applyBorder="1"/>
    <xf numFmtId="0" fontId="0" fillId="0" borderId="41" xfId="0" applyBorder="1"/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24" xfId="0" applyBorder="1" applyAlignment="1">
      <alignment horizontal="center" wrapText="1"/>
    </xf>
    <xf numFmtId="0" fontId="0" fillId="0" borderId="25" xfId="0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0" fillId="0" borderId="26" xfId="0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24" xfId="0" applyBorder="1"/>
    <xf numFmtId="0" fontId="7" fillId="0" borderId="36" xfId="0" applyFont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9" xfId="0" applyBorder="1" applyAlignment="1">
      <alignment horizontal="center"/>
    </xf>
    <xf numFmtId="0" fontId="7" fillId="0" borderId="26" xfId="0" applyFont="1" applyBorder="1"/>
    <xf numFmtId="0" fontId="7" fillId="0" borderId="35" xfId="0" applyFont="1" applyBorder="1"/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42" xfId="0" applyBorder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" fillId="0" borderId="11" xfId="0" applyFont="1" applyBorder="1" applyAlignment="1">
      <alignment horizontal="center"/>
    </xf>
    <xf numFmtId="0" fontId="0" fillId="0" borderId="0" xfId="0" applyAlignment="1">
      <alignment horizontal="left"/>
    </xf>
    <xf numFmtId="0" fontId="7" fillId="0" borderId="0" xfId="0" applyFont="1"/>
    <xf numFmtId="0" fontId="9" fillId="0" borderId="15" xfId="0" applyFont="1" applyBorder="1" applyAlignment="1">
      <alignment wrapText="1"/>
    </xf>
    <xf numFmtId="0" fontId="7" fillId="0" borderId="25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/>
    </xf>
    <xf numFmtId="0" fontId="0" fillId="0" borderId="33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9" fillId="0" borderId="28" xfId="0" applyFont="1" applyBorder="1" applyAlignment="1">
      <alignment horizontal="center"/>
    </xf>
    <xf numFmtId="0" fontId="8" fillId="0" borderId="35" xfId="0" applyFont="1" applyBorder="1" applyAlignment="1">
      <alignment horizontal="center"/>
    </xf>
    <xf numFmtId="0" fontId="9" fillId="0" borderId="36" xfId="0" applyFont="1" applyBorder="1" applyAlignment="1">
      <alignment horizontal="center" vertical="center"/>
    </xf>
    <xf numFmtId="0" fontId="9" fillId="0" borderId="34" xfId="0" applyFont="1" applyBorder="1" applyAlignment="1">
      <alignment horizontal="center"/>
    </xf>
    <xf numFmtId="0" fontId="9" fillId="0" borderId="43" xfId="0" applyFont="1" applyBorder="1" applyAlignment="1">
      <alignment horizontal="center" vertical="center"/>
    </xf>
    <xf numFmtId="0" fontId="7" fillId="0" borderId="34" xfId="0" applyFont="1" applyBorder="1"/>
    <xf numFmtId="0" fontId="0" fillId="0" borderId="38" xfId="0" applyBorder="1"/>
    <xf numFmtId="0" fontId="7" fillId="0" borderId="32" xfId="0" applyFont="1" applyBorder="1" applyAlignment="1">
      <alignment horizontal="center"/>
    </xf>
    <xf numFmtId="0" fontId="0" fillId="0" borderId="45" xfId="0" applyBorder="1"/>
    <xf numFmtId="0" fontId="0" fillId="0" borderId="46" xfId="0" applyBorder="1" applyAlignment="1">
      <alignment horizontal="center"/>
    </xf>
    <xf numFmtId="0" fontId="0" fillId="0" borderId="30" xfId="0" applyBorder="1"/>
    <xf numFmtId="0" fontId="9" fillId="0" borderId="37" xfId="0" applyFont="1" applyBorder="1"/>
    <xf numFmtId="0" fontId="9" fillId="0" borderId="24" xfId="0" applyFont="1" applyBorder="1" applyAlignment="1">
      <alignment horizontal="center"/>
    </xf>
    <xf numFmtId="0" fontId="9" fillId="0" borderId="25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9" fillId="0" borderId="36" xfId="0" applyFont="1" applyBorder="1"/>
    <xf numFmtId="0" fontId="9" fillId="0" borderId="34" xfId="0" applyFont="1" applyBorder="1"/>
    <xf numFmtId="0" fontId="3" fillId="0" borderId="47" xfId="0" applyFont="1" applyBorder="1"/>
    <xf numFmtId="0" fontId="3" fillId="0" borderId="49" xfId="0" applyFont="1" applyBorder="1" applyAlignment="1">
      <alignment horizontal="center"/>
    </xf>
    <xf numFmtId="0" fontId="0" fillId="0" borderId="48" xfId="0" applyBorder="1"/>
    <xf numFmtId="0" fontId="2" fillId="0" borderId="38" xfId="0" applyFont="1" applyBorder="1"/>
    <xf numFmtId="0" fontId="2" fillId="0" borderId="47" xfId="0" applyFont="1" applyBorder="1"/>
    <xf numFmtId="0" fontId="0" fillId="0" borderId="34" xfId="0" applyBorder="1" applyAlignment="1">
      <alignment horizontal="left" vertical="center"/>
    </xf>
    <xf numFmtId="0" fontId="9" fillId="0" borderId="38" xfId="0" applyFont="1" applyBorder="1" applyAlignment="1">
      <alignment wrapText="1"/>
    </xf>
    <xf numFmtId="0" fontId="9" fillId="0" borderId="34" xfId="0" applyFont="1" applyBorder="1" applyAlignment="1">
      <alignment wrapText="1"/>
    </xf>
    <xf numFmtId="0" fontId="1" fillId="0" borderId="34" xfId="0" applyFont="1" applyBorder="1"/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0" xfId="0" applyFont="1" applyBorder="1" applyAlignment="1">
      <alignment horizontal="center"/>
    </xf>
    <xf numFmtId="0" fontId="4" fillId="0" borderId="21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44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85"/>
  <sheetViews>
    <sheetView workbookViewId="0">
      <selection activeCell="G16" sqref="G16"/>
    </sheetView>
  </sheetViews>
  <sheetFormatPr defaultRowHeight="14.4" x14ac:dyDescent="0.3"/>
  <cols>
    <col min="1" max="1" width="16.33203125" customWidth="1"/>
    <col min="2" max="3" width="29.88671875" customWidth="1"/>
    <col min="4" max="4" width="15.33203125" customWidth="1"/>
    <col min="5" max="5" width="24.5546875" customWidth="1"/>
    <col min="6" max="6" width="20.6640625" customWidth="1"/>
    <col min="7" max="7" width="26" customWidth="1"/>
    <col min="8" max="8" width="10" customWidth="1"/>
    <col min="9" max="10" width="18.109375" customWidth="1"/>
    <col min="11" max="11" width="26.44140625" customWidth="1"/>
  </cols>
  <sheetData>
    <row r="1" spans="1:12" ht="15" thickBot="1" x14ac:dyDescent="0.35">
      <c r="A1" s="153" t="s">
        <v>0</v>
      </c>
      <c r="B1" s="154"/>
      <c r="C1" s="154"/>
      <c r="D1" s="154"/>
      <c r="E1" s="154"/>
      <c r="F1" s="154"/>
      <c r="G1" s="154"/>
      <c r="H1" s="154"/>
      <c r="I1" s="154"/>
      <c r="J1" s="154"/>
      <c r="K1" s="155"/>
    </row>
    <row r="2" spans="1:12" ht="58.2" thickBot="1" x14ac:dyDescent="0.35">
      <c r="A2" s="13" t="s">
        <v>56</v>
      </c>
      <c r="B2" s="156" t="s">
        <v>47</v>
      </c>
      <c r="C2" s="162" t="s">
        <v>87</v>
      </c>
      <c r="D2" s="13" t="s">
        <v>53</v>
      </c>
      <c r="E2" s="13" t="s">
        <v>49</v>
      </c>
      <c r="F2" s="19" t="s">
        <v>61</v>
      </c>
      <c r="G2" s="13" t="s">
        <v>55</v>
      </c>
      <c r="H2" s="160" t="s">
        <v>16</v>
      </c>
      <c r="I2" s="161"/>
      <c r="J2" s="162" t="s">
        <v>88</v>
      </c>
      <c r="K2" s="158" t="s">
        <v>3</v>
      </c>
      <c r="L2" s="2"/>
    </row>
    <row r="3" spans="1:12" ht="15" thickBot="1" x14ac:dyDescent="0.35">
      <c r="A3" s="20" t="s">
        <v>52</v>
      </c>
      <c r="B3" s="157"/>
      <c r="C3" s="163"/>
      <c r="D3" s="20" t="s">
        <v>40</v>
      </c>
      <c r="E3" s="20" t="s">
        <v>50</v>
      </c>
      <c r="F3" s="20" t="s">
        <v>40</v>
      </c>
      <c r="G3" s="20" t="s">
        <v>39</v>
      </c>
      <c r="H3" s="12" t="s">
        <v>17</v>
      </c>
      <c r="I3" s="61" t="s">
        <v>40</v>
      </c>
      <c r="J3" s="163"/>
      <c r="K3" s="159"/>
    </row>
    <row r="4" spans="1:12" ht="43.2" x14ac:dyDescent="0.3">
      <c r="A4" s="100">
        <v>7</v>
      </c>
      <c r="B4" s="80" t="s">
        <v>38</v>
      </c>
      <c r="C4" s="105" t="s">
        <v>89</v>
      </c>
      <c r="D4" s="99">
        <v>18.8</v>
      </c>
      <c r="E4" s="98" t="s">
        <v>58</v>
      </c>
      <c r="F4" s="84">
        <f>0.6*0.8+3.6*0.8</f>
        <v>3.3600000000000003</v>
      </c>
      <c r="G4" s="93" t="s">
        <v>77</v>
      </c>
      <c r="H4" s="91">
        <v>1</v>
      </c>
      <c r="I4" s="92">
        <v>0.6</v>
      </c>
      <c r="J4" s="65"/>
      <c r="K4" s="63"/>
    </row>
    <row r="5" spans="1:12" x14ac:dyDescent="0.3">
      <c r="A5" s="101">
        <v>1</v>
      </c>
      <c r="B5" s="83" t="s">
        <v>2</v>
      </c>
      <c r="C5" s="106" t="s">
        <v>89</v>
      </c>
      <c r="D5" s="85">
        <v>18.8</v>
      </c>
      <c r="E5" s="98" t="s">
        <v>58</v>
      </c>
      <c r="F5" s="85">
        <f>0.68*2</f>
        <v>1.36</v>
      </c>
      <c r="G5" s="94"/>
      <c r="H5" s="39">
        <v>0</v>
      </c>
      <c r="I5" s="115">
        <v>0</v>
      </c>
      <c r="J5" s="65"/>
      <c r="K5" s="63" t="s">
        <v>6</v>
      </c>
    </row>
    <row r="6" spans="1:12" x14ac:dyDescent="0.3">
      <c r="A6" s="101">
        <v>6</v>
      </c>
      <c r="B6" s="83" t="s">
        <v>5</v>
      </c>
      <c r="C6" s="106" t="s">
        <v>89</v>
      </c>
      <c r="D6" s="85">
        <v>4.0999999999999996</v>
      </c>
      <c r="E6" s="98" t="s">
        <v>58</v>
      </c>
      <c r="F6" s="85">
        <f>0.6*2</f>
        <v>1.2</v>
      </c>
      <c r="G6" s="95"/>
      <c r="H6" s="39">
        <v>1</v>
      </c>
      <c r="I6" s="69">
        <f>0.8*1</f>
        <v>0.8</v>
      </c>
      <c r="J6" s="66"/>
      <c r="K6" s="64"/>
    </row>
    <row r="7" spans="1:12" ht="28.8" x14ac:dyDescent="0.3">
      <c r="A7" s="101"/>
      <c r="B7" s="83" t="s">
        <v>4</v>
      </c>
      <c r="C7" s="6" t="s">
        <v>149</v>
      </c>
      <c r="D7" s="85">
        <v>1.6</v>
      </c>
      <c r="E7" s="98" t="s">
        <v>58</v>
      </c>
      <c r="F7" s="97"/>
      <c r="G7" s="119" t="s">
        <v>99</v>
      </c>
      <c r="H7" s="39"/>
      <c r="I7" s="69"/>
      <c r="J7" s="66"/>
      <c r="K7" s="64"/>
    </row>
    <row r="8" spans="1:12" ht="15" thickBot="1" x14ac:dyDescent="0.35">
      <c r="A8" s="102"/>
      <c r="B8" s="104"/>
      <c r="C8" s="103"/>
      <c r="D8" s="67"/>
      <c r="E8" s="56"/>
      <c r="F8" s="67"/>
      <c r="G8" s="96"/>
      <c r="H8" s="40"/>
      <c r="I8" s="70"/>
      <c r="J8" s="67"/>
      <c r="K8" s="90"/>
    </row>
    <row r="9" spans="1:12" x14ac:dyDescent="0.3">
      <c r="A9" s="1"/>
      <c r="B9" s="117"/>
      <c r="C9" s="117"/>
      <c r="D9" s="1"/>
      <c r="F9" s="1"/>
      <c r="G9" s="1"/>
      <c r="H9" s="1"/>
      <c r="I9" s="1"/>
      <c r="J9" s="1"/>
    </row>
    <row r="10" spans="1:12" x14ac:dyDescent="0.3">
      <c r="A10" s="1"/>
      <c r="B10" s="6" t="s">
        <v>149</v>
      </c>
      <c r="C10" s="110" t="s">
        <v>150</v>
      </c>
      <c r="D10" s="1"/>
      <c r="F10" s="1"/>
      <c r="G10" s="1"/>
      <c r="H10" s="1"/>
      <c r="I10" s="1"/>
      <c r="J10" s="1"/>
    </row>
    <row r="11" spans="1:12" ht="15" thickBot="1" x14ac:dyDescent="0.35">
      <c r="A11" s="1"/>
      <c r="D11" s="1"/>
      <c r="F11" s="1"/>
      <c r="G11" s="1"/>
      <c r="H11" s="1"/>
      <c r="I11" s="1"/>
      <c r="J11" s="1"/>
    </row>
    <row r="12" spans="1:12" ht="58.2" thickBot="1" x14ac:dyDescent="0.35">
      <c r="A12" s="1"/>
      <c r="B12" s="21" t="s">
        <v>57</v>
      </c>
      <c r="C12" s="21"/>
      <c r="D12" s="18" t="s">
        <v>40</v>
      </c>
      <c r="E12" s="25" t="s">
        <v>151</v>
      </c>
      <c r="F12" s="113"/>
      <c r="G12" s="1"/>
      <c r="H12" s="1"/>
      <c r="I12" s="1"/>
      <c r="J12" s="1"/>
    </row>
    <row r="13" spans="1:12" x14ac:dyDescent="0.3">
      <c r="A13" s="1"/>
      <c r="B13" s="118" t="s">
        <v>58</v>
      </c>
      <c r="C13" s="94" t="s">
        <v>149</v>
      </c>
      <c r="D13" s="130">
        <f>D7-F7</f>
        <v>1.6</v>
      </c>
      <c r="E13" s="128">
        <f>D13*12</f>
        <v>19.200000000000003</v>
      </c>
      <c r="F13" s="113"/>
      <c r="G13" s="1"/>
      <c r="H13" s="1"/>
      <c r="I13" s="1"/>
      <c r="J13" s="1"/>
    </row>
    <row r="14" spans="1:12" x14ac:dyDescent="0.3">
      <c r="A14" s="1"/>
      <c r="B14" s="22" t="s">
        <v>58</v>
      </c>
      <c r="C14" s="106" t="s">
        <v>89</v>
      </c>
      <c r="D14" s="122">
        <f>D4+D5+D6-F4-F5-F6</f>
        <v>35.78</v>
      </c>
      <c r="E14" s="129">
        <f>D14*4</f>
        <v>143.12</v>
      </c>
      <c r="F14" s="1"/>
      <c r="G14" s="1"/>
      <c r="H14" s="1"/>
      <c r="I14" s="1"/>
      <c r="J14" s="1"/>
    </row>
    <row r="15" spans="1:12" ht="15" thickBot="1" x14ac:dyDescent="0.35">
      <c r="A15" s="1"/>
      <c r="B15" s="41" t="s">
        <v>16</v>
      </c>
      <c r="C15" s="89"/>
      <c r="D15" s="126">
        <f>I4+I6+I5</f>
        <v>1.4</v>
      </c>
      <c r="E15" s="127"/>
      <c r="F15" s="1"/>
      <c r="G15" s="1"/>
      <c r="H15" s="1"/>
      <c r="I15" s="1"/>
      <c r="J15" s="1"/>
    </row>
    <row r="16" spans="1:12" x14ac:dyDescent="0.3">
      <c r="A16" s="1"/>
      <c r="D16" s="1"/>
      <c r="E16" s="112">
        <f>SUM(E13:E15)</f>
        <v>162.32</v>
      </c>
      <c r="F16" s="116" t="s">
        <v>95</v>
      </c>
      <c r="G16" s="1"/>
      <c r="H16" s="1"/>
      <c r="I16" s="1"/>
      <c r="J16" s="1"/>
    </row>
    <row r="17" spans="1:10" x14ac:dyDescent="0.3">
      <c r="A17" s="1"/>
      <c r="D17" s="1"/>
      <c r="E17" s="1"/>
      <c r="F17" s="1"/>
      <c r="G17" s="1"/>
      <c r="H17" s="1"/>
      <c r="I17" s="1"/>
      <c r="J17" s="1"/>
    </row>
    <row r="18" spans="1:10" x14ac:dyDescent="0.3">
      <c r="A18" s="1"/>
      <c r="D18" s="1"/>
      <c r="E18" s="1"/>
      <c r="F18" s="1"/>
      <c r="G18" s="1"/>
      <c r="H18" s="1"/>
      <c r="I18" s="1"/>
      <c r="J18" s="1"/>
    </row>
    <row r="19" spans="1:10" x14ac:dyDescent="0.3">
      <c r="A19" s="1"/>
      <c r="D19" s="1"/>
      <c r="E19" s="1"/>
      <c r="F19" s="1"/>
      <c r="G19" s="1"/>
      <c r="H19" s="1"/>
      <c r="I19" s="1"/>
      <c r="J19" s="1"/>
    </row>
    <row r="20" spans="1:10" x14ac:dyDescent="0.3">
      <c r="A20" s="1"/>
      <c r="D20" s="1"/>
      <c r="E20" s="1"/>
      <c r="F20" s="1"/>
      <c r="G20" s="1"/>
      <c r="H20" s="1"/>
      <c r="I20" s="1"/>
      <c r="J20" s="1"/>
    </row>
    <row r="21" spans="1:10" x14ac:dyDescent="0.3">
      <c r="A21" s="1"/>
      <c r="D21" s="1"/>
      <c r="E21" s="1"/>
      <c r="F21" s="1"/>
      <c r="G21" s="1"/>
      <c r="H21" s="1"/>
      <c r="I21" s="1"/>
      <c r="J21" s="1"/>
    </row>
    <row r="22" spans="1:10" x14ac:dyDescent="0.3">
      <c r="A22" s="1"/>
      <c r="D22" s="1"/>
      <c r="E22" s="1"/>
      <c r="F22" s="1"/>
      <c r="G22" s="1"/>
      <c r="H22" s="1"/>
      <c r="I22" s="1"/>
      <c r="J22" s="1"/>
    </row>
    <row r="23" spans="1:10" x14ac:dyDescent="0.3">
      <c r="A23" s="1"/>
      <c r="D23" s="1"/>
      <c r="E23" s="1"/>
      <c r="F23" s="1"/>
      <c r="G23" s="1"/>
      <c r="H23" s="1"/>
      <c r="I23" s="1"/>
      <c r="J23" s="1"/>
    </row>
    <row r="24" spans="1:10" x14ac:dyDescent="0.3">
      <c r="A24" s="1"/>
      <c r="D24" s="1"/>
      <c r="E24" s="1"/>
      <c r="F24" s="1"/>
      <c r="G24" s="1"/>
      <c r="H24" s="1"/>
      <c r="I24" s="1"/>
      <c r="J24" s="1"/>
    </row>
    <row r="25" spans="1:10" x14ac:dyDescent="0.3">
      <c r="A25" s="1"/>
      <c r="D25" s="1"/>
      <c r="E25" s="1"/>
      <c r="F25" s="1"/>
      <c r="G25" s="1"/>
      <c r="H25" s="1"/>
      <c r="I25" s="1"/>
      <c r="J25" s="1"/>
    </row>
    <row r="26" spans="1:10" x14ac:dyDescent="0.3">
      <c r="A26" s="1"/>
      <c r="D26" s="1"/>
      <c r="E26" s="1"/>
      <c r="F26" s="1"/>
      <c r="G26" s="1"/>
      <c r="H26" s="1"/>
      <c r="I26" s="1"/>
      <c r="J26" s="1"/>
    </row>
    <row r="27" spans="1:10" x14ac:dyDescent="0.3">
      <c r="A27" s="1"/>
      <c r="D27" s="1"/>
      <c r="E27" s="1"/>
      <c r="F27" s="1"/>
      <c r="G27" s="1"/>
      <c r="H27" s="1"/>
      <c r="I27" s="1"/>
      <c r="J27" s="1"/>
    </row>
    <row r="28" spans="1:10" x14ac:dyDescent="0.3">
      <c r="A28" s="1"/>
      <c r="D28" s="1"/>
      <c r="E28" s="1"/>
      <c r="F28" s="1"/>
      <c r="G28" s="1"/>
      <c r="H28" s="1"/>
      <c r="I28" s="1"/>
      <c r="J28" s="1"/>
    </row>
    <row r="29" spans="1:10" x14ac:dyDescent="0.3">
      <c r="A29" s="1"/>
      <c r="D29" s="1"/>
      <c r="E29" s="1"/>
      <c r="F29" s="1"/>
      <c r="G29" s="1"/>
      <c r="H29" s="1"/>
      <c r="I29" s="1"/>
      <c r="J29" s="1"/>
    </row>
    <row r="30" spans="1:10" x14ac:dyDescent="0.3">
      <c r="A30" s="1"/>
      <c r="D30" s="1"/>
      <c r="E30" s="1"/>
      <c r="F30" s="1"/>
      <c r="G30" s="1"/>
      <c r="H30" s="1"/>
      <c r="I30" s="1"/>
      <c r="J30" s="1"/>
    </row>
    <row r="31" spans="1:10" x14ac:dyDescent="0.3">
      <c r="A31" s="1"/>
      <c r="D31" s="1"/>
      <c r="E31" s="1"/>
      <c r="F31" s="1"/>
      <c r="G31" s="1"/>
      <c r="H31" s="1"/>
      <c r="I31" s="1"/>
      <c r="J31" s="1"/>
    </row>
    <row r="32" spans="1:10" x14ac:dyDescent="0.3">
      <c r="A32" s="1"/>
      <c r="D32" s="1"/>
      <c r="E32" s="1"/>
      <c r="F32" s="1"/>
      <c r="G32" s="1"/>
      <c r="H32" s="1"/>
      <c r="I32" s="1"/>
      <c r="J32" s="1"/>
    </row>
    <row r="33" spans="1:10" x14ac:dyDescent="0.3">
      <c r="A33" s="1"/>
      <c r="D33" s="1"/>
      <c r="E33" s="1"/>
      <c r="F33" s="1"/>
      <c r="G33" s="1"/>
      <c r="H33" s="1"/>
      <c r="I33" s="1"/>
      <c r="J33" s="1"/>
    </row>
    <row r="34" spans="1:10" x14ac:dyDescent="0.3">
      <c r="A34" s="1"/>
      <c r="D34" s="1"/>
      <c r="E34" s="1"/>
      <c r="F34" s="1"/>
      <c r="G34" s="1"/>
      <c r="H34" s="1"/>
      <c r="I34" s="1"/>
      <c r="J34" s="1"/>
    </row>
    <row r="35" spans="1:10" x14ac:dyDescent="0.3">
      <c r="A35" s="1"/>
      <c r="D35" s="1"/>
      <c r="E35" s="1"/>
      <c r="F35" s="1"/>
      <c r="G35" s="1"/>
      <c r="H35" s="1"/>
      <c r="I35" s="1"/>
      <c r="J35" s="1"/>
    </row>
    <row r="36" spans="1:10" x14ac:dyDescent="0.3">
      <c r="A36" s="1"/>
      <c r="D36" s="1"/>
      <c r="E36" s="1"/>
      <c r="F36" s="1"/>
      <c r="G36" s="1"/>
      <c r="H36" s="1"/>
      <c r="I36" s="1"/>
      <c r="J36" s="1"/>
    </row>
    <row r="37" spans="1:10" x14ac:dyDescent="0.3">
      <c r="A37" s="1"/>
      <c r="D37" s="1"/>
      <c r="E37" s="1"/>
      <c r="F37" s="1"/>
      <c r="G37" s="1"/>
      <c r="H37" s="1"/>
      <c r="I37" s="1"/>
      <c r="J37" s="1"/>
    </row>
    <row r="38" spans="1:10" x14ac:dyDescent="0.3">
      <c r="A38" s="1"/>
      <c r="D38" s="1"/>
      <c r="E38" s="1"/>
      <c r="F38" s="1"/>
      <c r="G38" s="1"/>
      <c r="H38" s="1"/>
      <c r="I38" s="1"/>
      <c r="J38" s="1"/>
    </row>
    <row r="39" spans="1:10" x14ac:dyDescent="0.3">
      <c r="A39" s="1"/>
      <c r="D39" s="1"/>
      <c r="E39" s="1"/>
      <c r="F39" s="1"/>
      <c r="G39" s="1"/>
      <c r="H39" s="1"/>
      <c r="I39" s="1"/>
      <c r="J39" s="1"/>
    </row>
    <row r="40" spans="1:10" x14ac:dyDescent="0.3">
      <c r="A40" s="1"/>
      <c r="D40" s="1"/>
      <c r="E40" s="1"/>
      <c r="F40" s="1"/>
      <c r="G40" s="1"/>
      <c r="H40" s="1"/>
      <c r="I40" s="1"/>
      <c r="J40" s="1"/>
    </row>
    <row r="41" spans="1:10" x14ac:dyDescent="0.3">
      <c r="A41" s="1"/>
      <c r="D41" s="1"/>
      <c r="E41" s="1"/>
      <c r="F41" s="1"/>
      <c r="G41" s="1"/>
      <c r="H41" s="1"/>
      <c r="I41" s="1"/>
      <c r="J41" s="1"/>
    </row>
    <row r="42" spans="1:10" x14ac:dyDescent="0.3">
      <c r="A42" s="1"/>
      <c r="D42" s="1"/>
      <c r="E42" s="1"/>
      <c r="F42" s="1"/>
      <c r="G42" s="1"/>
      <c r="H42" s="1"/>
      <c r="I42" s="1"/>
      <c r="J42" s="1"/>
    </row>
    <row r="43" spans="1:10" x14ac:dyDescent="0.3">
      <c r="A43" s="1"/>
      <c r="D43" s="1"/>
      <c r="E43" s="1"/>
      <c r="F43" s="1"/>
      <c r="G43" s="1"/>
      <c r="H43" s="1"/>
      <c r="I43" s="1"/>
      <c r="J43" s="1"/>
    </row>
    <row r="44" spans="1:10" x14ac:dyDescent="0.3">
      <c r="A44" s="1"/>
      <c r="D44" s="1"/>
      <c r="E44" s="1"/>
      <c r="F44" s="1"/>
      <c r="G44" s="1"/>
      <c r="H44" s="1"/>
      <c r="I44" s="1"/>
      <c r="J44" s="1"/>
    </row>
    <row r="45" spans="1:10" x14ac:dyDescent="0.3">
      <c r="A45" s="1"/>
      <c r="D45" s="1"/>
      <c r="E45" s="1"/>
      <c r="F45" s="1"/>
      <c r="G45" s="1"/>
      <c r="H45" s="1"/>
      <c r="I45" s="1"/>
      <c r="J45" s="1"/>
    </row>
    <row r="46" spans="1:10" x14ac:dyDescent="0.3">
      <c r="A46" s="1"/>
      <c r="D46" s="1"/>
      <c r="E46" s="1"/>
      <c r="F46" s="1"/>
      <c r="G46" s="1"/>
      <c r="H46" s="1"/>
      <c r="I46" s="1"/>
      <c r="J46" s="1"/>
    </row>
    <row r="47" spans="1:10" x14ac:dyDescent="0.3">
      <c r="A47" s="1"/>
      <c r="D47" s="1"/>
      <c r="E47" s="1"/>
      <c r="F47" s="1"/>
      <c r="G47" s="1"/>
      <c r="H47" s="1"/>
      <c r="I47" s="1"/>
      <c r="J47" s="1"/>
    </row>
    <row r="48" spans="1:10" x14ac:dyDescent="0.3">
      <c r="A48" s="1"/>
      <c r="D48" s="1"/>
      <c r="E48" s="1"/>
      <c r="F48" s="1"/>
      <c r="G48" s="1"/>
      <c r="H48" s="1"/>
      <c r="I48" s="1"/>
      <c r="J48" s="1"/>
    </row>
    <row r="49" spans="1:10" x14ac:dyDescent="0.3">
      <c r="A49" s="1"/>
      <c r="D49" s="1"/>
      <c r="E49" s="1"/>
      <c r="F49" s="1"/>
      <c r="G49" s="1"/>
      <c r="H49" s="1"/>
      <c r="I49" s="1"/>
      <c r="J49" s="1"/>
    </row>
    <row r="50" spans="1:10" x14ac:dyDescent="0.3">
      <c r="A50" s="1"/>
      <c r="D50" s="1"/>
      <c r="E50" s="1"/>
      <c r="F50" s="1"/>
      <c r="G50" s="1"/>
      <c r="H50" s="1"/>
      <c r="I50" s="1"/>
      <c r="J50" s="1"/>
    </row>
    <row r="51" spans="1:10" x14ac:dyDescent="0.3">
      <c r="A51" s="1"/>
      <c r="D51" s="1"/>
      <c r="E51" s="1"/>
      <c r="F51" s="1"/>
      <c r="G51" s="1"/>
      <c r="H51" s="1"/>
      <c r="I51" s="1"/>
      <c r="J51" s="1"/>
    </row>
    <row r="52" spans="1:10" x14ac:dyDescent="0.3">
      <c r="A52" s="1"/>
      <c r="D52" s="1"/>
      <c r="E52" s="1"/>
      <c r="F52" s="1"/>
      <c r="G52" s="1"/>
      <c r="H52" s="1"/>
      <c r="I52" s="1"/>
      <c r="J52" s="1"/>
    </row>
    <row r="53" spans="1:10" x14ac:dyDescent="0.3">
      <c r="A53" s="1"/>
      <c r="D53" s="1"/>
      <c r="E53" s="1"/>
      <c r="F53" s="1"/>
      <c r="G53" s="1"/>
      <c r="H53" s="1"/>
      <c r="I53" s="1"/>
      <c r="J53" s="1"/>
    </row>
    <row r="54" spans="1:10" x14ac:dyDescent="0.3">
      <c r="A54" s="1"/>
      <c r="D54" s="1"/>
      <c r="E54" s="1"/>
      <c r="F54" s="1"/>
      <c r="G54" s="1"/>
      <c r="H54" s="1"/>
      <c r="I54" s="1"/>
      <c r="J54" s="1"/>
    </row>
    <row r="55" spans="1:10" x14ac:dyDescent="0.3">
      <c r="A55" s="1"/>
      <c r="D55" s="1"/>
      <c r="E55" s="1"/>
      <c r="F55" s="1"/>
      <c r="G55" s="1"/>
      <c r="H55" s="1"/>
      <c r="I55" s="1"/>
      <c r="J55" s="1"/>
    </row>
    <row r="56" spans="1:10" x14ac:dyDescent="0.3">
      <c r="A56" s="1"/>
      <c r="D56" s="1"/>
      <c r="E56" s="1"/>
      <c r="F56" s="1"/>
      <c r="G56" s="1"/>
      <c r="H56" s="1"/>
      <c r="I56" s="1"/>
      <c r="J56" s="1"/>
    </row>
    <row r="57" spans="1:10" x14ac:dyDescent="0.3">
      <c r="A57" s="1"/>
      <c r="D57" s="1"/>
      <c r="E57" s="1"/>
      <c r="F57" s="1"/>
      <c r="G57" s="1"/>
      <c r="H57" s="1"/>
      <c r="I57" s="1"/>
      <c r="J57" s="1"/>
    </row>
    <row r="58" spans="1:10" x14ac:dyDescent="0.3">
      <c r="A58" s="1"/>
      <c r="D58" s="1"/>
      <c r="E58" s="1"/>
      <c r="F58" s="1"/>
      <c r="G58" s="1"/>
      <c r="H58" s="1"/>
      <c r="I58" s="1"/>
      <c r="J58" s="1"/>
    </row>
    <row r="59" spans="1:10" x14ac:dyDescent="0.3">
      <c r="A59" s="1"/>
      <c r="D59" s="1"/>
      <c r="E59" s="1"/>
      <c r="F59" s="1"/>
      <c r="G59" s="1"/>
      <c r="H59" s="1"/>
      <c r="I59" s="1"/>
      <c r="J59" s="1"/>
    </row>
    <row r="60" spans="1:10" x14ac:dyDescent="0.3">
      <c r="A60" s="1"/>
      <c r="D60" s="1"/>
      <c r="E60" s="1"/>
      <c r="F60" s="1"/>
      <c r="G60" s="1"/>
      <c r="H60" s="1"/>
      <c r="I60" s="1"/>
      <c r="J60" s="1"/>
    </row>
    <row r="61" spans="1:10" x14ac:dyDescent="0.3">
      <c r="A61" s="1"/>
      <c r="D61" s="1"/>
      <c r="E61" s="1"/>
      <c r="F61" s="1"/>
      <c r="G61" s="1"/>
      <c r="H61" s="1"/>
      <c r="I61" s="1"/>
      <c r="J61" s="1"/>
    </row>
    <row r="62" spans="1:10" x14ac:dyDescent="0.3">
      <c r="A62" s="1"/>
      <c r="D62" s="1"/>
      <c r="E62" s="1"/>
      <c r="F62" s="1"/>
      <c r="G62" s="1"/>
      <c r="H62" s="1"/>
      <c r="I62" s="1"/>
      <c r="J62" s="1"/>
    </row>
    <row r="63" spans="1:10" x14ac:dyDescent="0.3">
      <c r="A63" s="1"/>
      <c r="D63" s="1"/>
      <c r="E63" s="1"/>
      <c r="F63" s="1"/>
      <c r="G63" s="1"/>
      <c r="H63" s="1"/>
      <c r="I63" s="1"/>
      <c r="J63" s="1"/>
    </row>
    <row r="64" spans="1:10" x14ac:dyDescent="0.3">
      <c r="A64" s="1"/>
      <c r="D64" s="1"/>
      <c r="E64" s="1"/>
      <c r="F64" s="1"/>
      <c r="G64" s="1"/>
      <c r="H64" s="1"/>
      <c r="I64" s="1"/>
      <c r="J64" s="1"/>
    </row>
    <row r="65" spans="1:10" x14ac:dyDescent="0.3">
      <c r="A65" s="1"/>
      <c r="D65" s="1"/>
      <c r="E65" s="1"/>
      <c r="F65" s="1"/>
      <c r="G65" s="1"/>
      <c r="H65" s="1"/>
      <c r="I65" s="1"/>
      <c r="J65" s="1"/>
    </row>
    <row r="66" spans="1:10" x14ac:dyDescent="0.3">
      <c r="A66" s="1"/>
      <c r="D66" s="1"/>
      <c r="E66" s="1"/>
      <c r="F66" s="1"/>
      <c r="G66" s="1"/>
      <c r="H66" s="1"/>
      <c r="I66" s="1"/>
      <c r="J66" s="1"/>
    </row>
    <row r="67" spans="1:10" x14ac:dyDescent="0.3">
      <c r="A67" s="1"/>
      <c r="H67" s="1"/>
      <c r="I67" s="1"/>
      <c r="J67" s="1"/>
    </row>
    <row r="68" spans="1:10" x14ac:dyDescent="0.3">
      <c r="A68" s="1"/>
      <c r="H68" s="1"/>
      <c r="I68" s="1"/>
      <c r="J68" s="1"/>
    </row>
    <row r="69" spans="1:10" x14ac:dyDescent="0.3">
      <c r="A69" s="1"/>
      <c r="I69" s="1"/>
      <c r="J69" s="1"/>
    </row>
    <row r="70" spans="1:10" x14ac:dyDescent="0.3">
      <c r="A70" s="1"/>
      <c r="I70" s="1"/>
      <c r="J70" s="1"/>
    </row>
    <row r="71" spans="1:10" x14ac:dyDescent="0.3">
      <c r="A71" s="1"/>
      <c r="I71" s="1"/>
      <c r="J71" s="1"/>
    </row>
    <row r="72" spans="1:10" x14ac:dyDescent="0.3">
      <c r="A72" s="1"/>
      <c r="I72" s="1"/>
      <c r="J72" s="1"/>
    </row>
    <row r="73" spans="1:10" x14ac:dyDescent="0.3">
      <c r="A73" s="1"/>
      <c r="I73" s="1"/>
      <c r="J73" s="1"/>
    </row>
    <row r="74" spans="1:10" x14ac:dyDescent="0.3">
      <c r="A74" s="1"/>
      <c r="I74" s="1"/>
      <c r="J74" s="1"/>
    </row>
    <row r="75" spans="1:10" x14ac:dyDescent="0.3">
      <c r="A75" s="1"/>
      <c r="I75" s="1"/>
      <c r="J75" s="1"/>
    </row>
    <row r="76" spans="1:10" x14ac:dyDescent="0.3">
      <c r="A76" s="1"/>
      <c r="I76" s="1"/>
      <c r="J76" s="1"/>
    </row>
    <row r="77" spans="1:10" x14ac:dyDescent="0.3">
      <c r="A77" s="1"/>
      <c r="I77" s="1"/>
      <c r="J77" s="1"/>
    </row>
    <row r="78" spans="1:10" x14ac:dyDescent="0.3">
      <c r="A78" s="1"/>
      <c r="I78" s="1"/>
      <c r="J78" s="1"/>
    </row>
    <row r="79" spans="1:10" x14ac:dyDescent="0.3">
      <c r="A79" s="1"/>
      <c r="I79" s="1"/>
      <c r="J79" s="1"/>
    </row>
    <row r="80" spans="1:10" x14ac:dyDescent="0.3">
      <c r="A80" s="1"/>
      <c r="I80" s="1"/>
      <c r="J80" s="1"/>
    </row>
    <row r="81" spans="1:10" x14ac:dyDescent="0.3">
      <c r="A81" s="1"/>
      <c r="I81" s="1"/>
      <c r="J81" s="1"/>
    </row>
    <row r="82" spans="1:10" x14ac:dyDescent="0.3">
      <c r="A82" s="1"/>
      <c r="I82" s="1"/>
      <c r="J82" s="1"/>
    </row>
    <row r="83" spans="1:10" x14ac:dyDescent="0.3">
      <c r="A83" s="1"/>
      <c r="I83" s="1"/>
      <c r="J83" s="1"/>
    </row>
    <row r="84" spans="1:10" x14ac:dyDescent="0.3">
      <c r="A84" s="1"/>
      <c r="I84" s="1"/>
      <c r="J84" s="1"/>
    </row>
    <row r="85" spans="1:10" x14ac:dyDescent="0.3">
      <c r="A85" s="1"/>
      <c r="I85" s="1"/>
      <c r="J85" s="1"/>
    </row>
    <row r="86" spans="1:10" x14ac:dyDescent="0.3">
      <c r="A86" s="1"/>
      <c r="I86" s="1"/>
      <c r="J86" s="1"/>
    </row>
    <row r="87" spans="1:10" x14ac:dyDescent="0.3">
      <c r="A87" s="1"/>
      <c r="I87" s="1"/>
      <c r="J87" s="1"/>
    </row>
    <row r="88" spans="1:10" x14ac:dyDescent="0.3">
      <c r="A88" s="1"/>
      <c r="I88" s="1"/>
      <c r="J88" s="1"/>
    </row>
    <row r="89" spans="1:10" x14ac:dyDescent="0.3">
      <c r="A89" s="1"/>
      <c r="I89" s="1"/>
      <c r="J89" s="1"/>
    </row>
    <row r="90" spans="1:10" x14ac:dyDescent="0.3">
      <c r="A90" s="1"/>
      <c r="I90" s="1"/>
      <c r="J90" s="1"/>
    </row>
    <row r="91" spans="1:10" x14ac:dyDescent="0.3">
      <c r="A91" s="1"/>
      <c r="I91" s="1"/>
      <c r="J91" s="1"/>
    </row>
    <row r="92" spans="1:10" x14ac:dyDescent="0.3">
      <c r="A92" s="1"/>
      <c r="I92" s="1"/>
      <c r="J92" s="1"/>
    </row>
    <row r="93" spans="1:10" x14ac:dyDescent="0.3">
      <c r="A93" s="1"/>
      <c r="I93" s="1"/>
      <c r="J93" s="1"/>
    </row>
    <row r="94" spans="1:10" x14ac:dyDescent="0.3">
      <c r="A94" s="1"/>
      <c r="I94" s="1"/>
      <c r="J94" s="1"/>
    </row>
    <row r="95" spans="1:10" x14ac:dyDescent="0.3">
      <c r="A95" s="1"/>
      <c r="I95" s="1"/>
      <c r="J95" s="1"/>
    </row>
    <row r="96" spans="1:10" x14ac:dyDescent="0.3">
      <c r="A96" s="1"/>
      <c r="I96" s="1"/>
      <c r="J96" s="1"/>
    </row>
    <row r="97" spans="1:10" x14ac:dyDescent="0.3">
      <c r="A97" s="1"/>
      <c r="I97" s="1"/>
      <c r="J97" s="1"/>
    </row>
    <row r="98" spans="1:10" x14ac:dyDescent="0.3">
      <c r="A98" s="1"/>
      <c r="I98" s="1"/>
      <c r="J98" s="1"/>
    </row>
    <row r="99" spans="1:10" x14ac:dyDescent="0.3">
      <c r="A99" s="1"/>
      <c r="I99" s="1"/>
      <c r="J99" s="1"/>
    </row>
    <row r="100" spans="1:10" x14ac:dyDescent="0.3">
      <c r="A100" s="1"/>
      <c r="I100" s="1"/>
      <c r="J100" s="1"/>
    </row>
    <row r="101" spans="1:10" x14ac:dyDescent="0.3">
      <c r="A101" s="1"/>
      <c r="I101" s="1"/>
      <c r="J101" s="1"/>
    </row>
    <row r="102" spans="1:10" x14ac:dyDescent="0.3">
      <c r="A102" s="1"/>
      <c r="I102" s="1"/>
      <c r="J102" s="1"/>
    </row>
    <row r="103" spans="1:10" x14ac:dyDescent="0.3">
      <c r="A103" s="1"/>
      <c r="I103" s="1"/>
      <c r="J103" s="1"/>
    </row>
    <row r="104" spans="1:10" x14ac:dyDescent="0.3">
      <c r="A104" s="1"/>
      <c r="I104" s="1"/>
      <c r="J104" s="1"/>
    </row>
    <row r="105" spans="1:10" x14ac:dyDescent="0.3">
      <c r="A105" s="1"/>
      <c r="I105" s="1"/>
      <c r="J105" s="1"/>
    </row>
    <row r="106" spans="1:10" x14ac:dyDescent="0.3">
      <c r="A106" s="1"/>
      <c r="I106" s="1"/>
      <c r="J106" s="1"/>
    </row>
    <row r="107" spans="1:10" x14ac:dyDescent="0.3">
      <c r="A107" s="1"/>
      <c r="I107" s="1"/>
      <c r="J107" s="1"/>
    </row>
    <row r="108" spans="1:10" x14ac:dyDescent="0.3">
      <c r="A108" s="1"/>
      <c r="I108" s="1"/>
      <c r="J108" s="1"/>
    </row>
    <row r="109" spans="1:10" x14ac:dyDescent="0.3">
      <c r="A109" s="1"/>
      <c r="I109" s="1"/>
      <c r="J109" s="1"/>
    </row>
    <row r="110" spans="1:10" x14ac:dyDescent="0.3">
      <c r="A110" s="1"/>
    </row>
    <row r="111" spans="1:10" x14ac:dyDescent="0.3">
      <c r="A111" s="1"/>
    </row>
    <row r="112" spans="1:10" x14ac:dyDescent="0.3">
      <c r="A112" s="1"/>
    </row>
    <row r="113" spans="1:1" x14ac:dyDescent="0.3">
      <c r="A113" s="1"/>
    </row>
    <row r="114" spans="1:1" x14ac:dyDescent="0.3">
      <c r="A114" s="1"/>
    </row>
    <row r="115" spans="1:1" x14ac:dyDescent="0.3">
      <c r="A115" s="1"/>
    </row>
    <row r="116" spans="1:1" x14ac:dyDescent="0.3">
      <c r="A116" s="1"/>
    </row>
    <row r="117" spans="1:1" x14ac:dyDescent="0.3">
      <c r="A117" s="1"/>
    </row>
    <row r="118" spans="1:1" x14ac:dyDescent="0.3">
      <c r="A118" s="1"/>
    </row>
    <row r="119" spans="1:1" x14ac:dyDescent="0.3">
      <c r="A119" s="1"/>
    </row>
    <row r="120" spans="1:1" x14ac:dyDescent="0.3">
      <c r="A120" s="1"/>
    </row>
    <row r="121" spans="1:1" x14ac:dyDescent="0.3">
      <c r="A121" s="1"/>
    </row>
    <row r="122" spans="1:1" x14ac:dyDescent="0.3">
      <c r="A122" s="1"/>
    </row>
    <row r="123" spans="1:1" x14ac:dyDescent="0.3">
      <c r="A123" s="1"/>
    </row>
    <row r="124" spans="1:1" x14ac:dyDescent="0.3">
      <c r="A124" s="1"/>
    </row>
    <row r="125" spans="1:1" x14ac:dyDescent="0.3">
      <c r="A125" s="1"/>
    </row>
    <row r="126" spans="1:1" x14ac:dyDescent="0.3">
      <c r="A126" s="1"/>
    </row>
    <row r="127" spans="1:1" x14ac:dyDescent="0.3">
      <c r="A127" s="1"/>
    </row>
    <row r="128" spans="1:1" x14ac:dyDescent="0.3">
      <c r="A128" s="1"/>
    </row>
    <row r="129" spans="1:1" x14ac:dyDescent="0.3">
      <c r="A129" s="1"/>
    </row>
    <row r="130" spans="1:1" x14ac:dyDescent="0.3">
      <c r="A130" s="1"/>
    </row>
    <row r="131" spans="1:1" x14ac:dyDescent="0.3">
      <c r="A131" s="1"/>
    </row>
    <row r="132" spans="1:1" x14ac:dyDescent="0.3">
      <c r="A132" s="1"/>
    </row>
    <row r="133" spans="1:1" x14ac:dyDescent="0.3">
      <c r="A133" s="1"/>
    </row>
    <row r="134" spans="1:1" x14ac:dyDescent="0.3">
      <c r="A134" s="1"/>
    </row>
    <row r="135" spans="1:1" x14ac:dyDescent="0.3">
      <c r="A135" s="1"/>
    </row>
    <row r="136" spans="1:1" x14ac:dyDescent="0.3">
      <c r="A136" s="1"/>
    </row>
    <row r="137" spans="1:1" x14ac:dyDescent="0.3">
      <c r="A137" s="1"/>
    </row>
    <row r="138" spans="1:1" x14ac:dyDescent="0.3">
      <c r="A138" s="1"/>
    </row>
    <row r="139" spans="1:1" x14ac:dyDescent="0.3">
      <c r="A139" s="1"/>
    </row>
    <row r="140" spans="1:1" x14ac:dyDescent="0.3">
      <c r="A140" s="1"/>
    </row>
    <row r="141" spans="1:1" x14ac:dyDescent="0.3">
      <c r="A141" s="1"/>
    </row>
    <row r="142" spans="1:1" x14ac:dyDescent="0.3">
      <c r="A142" s="1"/>
    </row>
    <row r="143" spans="1:1" x14ac:dyDescent="0.3">
      <c r="A143" s="1"/>
    </row>
    <row r="144" spans="1:1" x14ac:dyDescent="0.3">
      <c r="A144" s="1"/>
    </row>
    <row r="145" spans="1:1" x14ac:dyDescent="0.3">
      <c r="A145" s="1"/>
    </row>
    <row r="146" spans="1:1" x14ac:dyDescent="0.3">
      <c r="A146" s="1"/>
    </row>
    <row r="147" spans="1:1" x14ac:dyDescent="0.3">
      <c r="A147" s="1"/>
    </row>
    <row r="148" spans="1:1" x14ac:dyDescent="0.3">
      <c r="A148" s="1"/>
    </row>
    <row r="149" spans="1:1" x14ac:dyDescent="0.3">
      <c r="A149" s="1"/>
    </row>
    <row r="150" spans="1:1" x14ac:dyDescent="0.3">
      <c r="A150" s="1"/>
    </row>
    <row r="151" spans="1:1" x14ac:dyDescent="0.3">
      <c r="A151" s="1"/>
    </row>
    <row r="152" spans="1:1" x14ac:dyDescent="0.3">
      <c r="A152" s="1"/>
    </row>
    <row r="153" spans="1:1" x14ac:dyDescent="0.3">
      <c r="A153" s="1"/>
    </row>
    <row r="154" spans="1:1" x14ac:dyDescent="0.3">
      <c r="A154" s="1"/>
    </row>
    <row r="155" spans="1:1" x14ac:dyDescent="0.3">
      <c r="A155" s="1"/>
    </row>
    <row r="156" spans="1:1" x14ac:dyDescent="0.3">
      <c r="A156" s="1"/>
    </row>
    <row r="157" spans="1:1" x14ac:dyDescent="0.3">
      <c r="A157" s="1"/>
    </row>
    <row r="158" spans="1:1" x14ac:dyDescent="0.3">
      <c r="A158" s="1"/>
    </row>
    <row r="159" spans="1:1" x14ac:dyDescent="0.3">
      <c r="A159" s="1"/>
    </row>
    <row r="160" spans="1:1" x14ac:dyDescent="0.3">
      <c r="A160" s="1"/>
    </row>
    <row r="161" spans="1:1" x14ac:dyDescent="0.3">
      <c r="A161" s="1"/>
    </row>
    <row r="162" spans="1:1" x14ac:dyDescent="0.3">
      <c r="A162" s="1"/>
    </row>
    <row r="163" spans="1:1" x14ac:dyDescent="0.3">
      <c r="A163" s="1"/>
    </row>
    <row r="164" spans="1:1" x14ac:dyDescent="0.3">
      <c r="A164" s="1"/>
    </row>
    <row r="165" spans="1:1" x14ac:dyDescent="0.3">
      <c r="A165" s="1"/>
    </row>
    <row r="166" spans="1:1" x14ac:dyDescent="0.3">
      <c r="A166" s="1"/>
    </row>
    <row r="167" spans="1:1" x14ac:dyDescent="0.3">
      <c r="A167" s="1"/>
    </row>
    <row r="168" spans="1:1" x14ac:dyDescent="0.3">
      <c r="A168" s="1"/>
    </row>
    <row r="169" spans="1:1" x14ac:dyDescent="0.3">
      <c r="A169" s="1"/>
    </row>
    <row r="170" spans="1:1" x14ac:dyDescent="0.3">
      <c r="A170" s="1"/>
    </row>
    <row r="171" spans="1:1" x14ac:dyDescent="0.3">
      <c r="A171" s="1"/>
    </row>
    <row r="172" spans="1:1" x14ac:dyDescent="0.3">
      <c r="A172" s="1"/>
    </row>
    <row r="173" spans="1:1" x14ac:dyDescent="0.3">
      <c r="A173" s="1"/>
    </row>
    <row r="174" spans="1:1" x14ac:dyDescent="0.3">
      <c r="A174" s="1"/>
    </row>
    <row r="175" spans="1:1" x14ac:dyDescent="0.3">
      <c r="A175" s="1"/>
    </row>
    <row r="176" spans="1:1" x14ac:dyDescent="0.3">
      <c r="A176" s="1"/>
    </row>
    <row r="177" spans="1:1" x14ac:dyDescent="0.3">
      <c r="A177" s="1"/>
    </row>
    <row r="178" spans="1:1" x14ac:dyDescent="0.3">
      <c r="A178" s="1"/>
    </row>
    <row r="179" spans="1:1" x14ac:dyDescent="0.3">
      <c r="A179" s="1"/>
    </row>
    <row r="180" spans="1:1" x14ac:dyDescent="0.3">
      <c r="A180" s="1"/>
    </row>
    <row r="181" spans="1:1" x14ac:dyDescent="0.3">
      <c r="A181" s="1"/>
    </row>
    <row r="182" spans="1:1" x14ac:dyDescent="0.3">
      <c r="A182" s="1"/>
    </row>
    <row r="183" spans="1:1" x14ac:dyDescent="0.3">
      <c r="A183" s="1"/>
    </row>
    <row r="184" spans="1:1" x14ac:dyDescent="0.3">
      <c r="A184" s="1"/>
    </row>
    <row r="185" spans="1:1" x14ac:dyDescent="0.3">
      <c r="A185" s="1"/>
    </row>
  </sheetData>
  <mergeCells count="6">
    <mergeCell ref="A1:K1"/>
    <mergeCell ref="B2:B3"/>
    <mergeCell ref="K2:K3"/>
    <mergeCell ref="H2:I2"/>
    <mergeCell ref="C2:C3"/>
    <mergeCell ref="J2:J3"/>
  </mergeCells>
  <phoneticPr fontId="6" type="noConversion"/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FB5AD-98BE-4325-8FF7-55F9B42850DB}">
  <dimension ref="A1:O110"/>
  <sheetViews>
    <sheetView workbookViewId="0">
      <selection activeCell="G23" sqref="G23"/>
    </sheetView>
  </sheetViews>
  <sheetFormatPr defaultRowHeight="14.4" x14ac:dyDescent="0.3"/>
  <cols>
    <col min="1" max="1" width="15.5546875" customWidth="1"/>
    <col min="2" max="3" width="31.5546875" customWidth="1"/>
    <col min="4" max="4" width="16.33203125" customWidth="1"/>
    <col min="5" max="6" width="25.5546875" customWidth="1"/>
    <col min="7" max="7" width="14.6640625" customWidth="1"/>
    <col min="8" max="8" width="19.33203125" customWidth="1"/>
    <col min="9" max="9" width="15.6640625" customWidth="1"/>
    <col min="10" max="10" width="13.33203125" customWidth="1"/>
    <col min="11" max="11" width="13.5546875" customWidth="1"/>
    <col min="12" max="12" width="10" customWidth="1"/>
    <col min="13" max="14" width="18.109375" customWidth="1"/>
    <col min="15" max="15" width="45.6640625" customWidth="1"/>
  </cols>
  <sheetData>
    <row r="1" spans="1:15" ht="15" thickBot="1" x14ac:dyDescent="0.35">
      <c r="A1" s="52" t="s">
        <v>18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4"/>
    </row>
    <row r="2" spans="1:15" ht="58.2" thickBot="1" x14ac:dyDescent="0.35">
      <c r="A2" s="12" t="s">
        <v>51</v>
      </c>
      <c r="B2" s="156" t="s">
        <v>47</v>
      </c>
      <c r="C2" s="162" t="s">
        <v>87</v>
      </c>
      <c r="D2" s="12" t="s">
        <v>48</v>
      </c>
      <c r="E2" s="12" t="s">
        <v>49</v>
      </c>
      <c r="F2" s="25" t="s">
        <v>54</v>
      </c>
      <c r="G2" s="167" t="s">
        <v>55</v>
      </c>
      <c r="H2" s="168"/>
      <c r="I2" s="168"/>
      <c r="J2" s="168"/>
      <c r="K2" s="168"/>
      <c r="L2" s="167" t="s">
        <v>16</v>
      </c>
      <c r="M2" s="170"/>
      <c r="N2" s="162" t="s">
        <v>88</v>
      </c>
      <c r="O2" s="15" t="s">
        <v>46</v>
      </c>
    </row>
    <row r="3" spans="1:15" ht="15" thickBot="1" x14ac:dyDescent="0.35">
      <c r="A3" s="13" t="s">
        <v>52</v>
      </c>
      <c r="B3" s="157"/>
      <c r="C3" s="169"/>
      <c r="D3" s="14" t="s">
        <v>40</v>
      </c>
      <c r="E3" s="13" t="s">
        <v>50</v>
      </c>
      <c r="F3" s="13" t="s">
        <v>40</v>
      </c>
      <c r="G3" s="167"/>
      <c r="H3" s="168"/>
      <c r="I3" s="168"/>
      <c r="J3" s="168"/>
      <c r="K3" s="168"/>
      <c r="L3" s="12" t="s">
        <v>17</v>
      </c>
      <c r="M3" s="16" t="s">
        <v>40</v>
      </c>
      <c r="N3" s="163"/>
      <c r="O3" s="62"/>
    </row>
    <row r="4" spans="1:15" x14ac:dyDescent="0.3">
      <c r="A4" s="86" t="s">
        <v>59</v>
      </c>
      <c r="B4" s="134" t="s">
        <v>60</v>
      </c>
      <c r="C4" s="107" t="s">
        <v>152</v>
      </c>
      <c r="D4" s="135">
        <v>17.5</v>
      </c>
      <c r="E4" s="80" t="s">
        <v>58</v>
      </c>
      <c r="F4" s="107">
        <v>0</v>
      </c>
      <c r="G4" s="71"/>
      <c r="H4" s="72"/>
      <c r="I4" s="72"/>
      <c r="J4" s="72"/>
      <c r="K4" s="73"/>
      <c r="L4" s="38">
        <v>0</v>
      </c>
      <c r="M4" s="68">
        <v>0</v>
      </c>
      <c r="N4" s="164" t="s">
        <v>142</v>
      </c>
      <c r="O4" s="63" t="s">
        <v>62</v>
      </c>
    </row>
    <row r="5" spans="1:15" x14ac:dyDescent="0.3">
      <c r="A5" s="87" t="s">
        <v>7</v>
      </c>
      <c r="B5" s="132" t="s">
        <v>63</v>
      </c>
      <c r="C5" s="108" t="s">
        <v>154</v>
      </c>
      <c r="D5" s="133">
        <v>15.9</v>
      </c>
      <c r="E5" s="83" t="s">
        <v>64</v>
      </c>
      <c r="F5" s="123">
        <f>1*4.2*0.4+2*0.5*0.5</f>
        <v>2.1800000000000002</v>
      </c>
      <c r="G5" s="76" t="s">
        <v>137</v>
      </c>
      <c r="H5" s="50" t="s">
        <v>138</v>
      </c>
      <c r="I5" s="50" t="s">
        <v>139</v>
      </c>
      <c r="J5" s="50" t="s">
        <v>140</v>
      </c>
      <c r="K5" s="75"/>
      <c r="L5" s="39">
        <v>1</v>
      </c>
      <c r="M5" s="69">
        <f>1.8*1.2</f>
        <v>2.16</v>
      </c>
      <c r="N5" s="165"/>
      <c r="O5" s="64"/>
    </row>
    <row r="6" spans="1:15" x14ac:dyDescent="0.3">
      <c r="A6" s="87" t="s">
        <v>8</v>
      </c>
      <c r="B6" s="132" t="s">
        <v>4</v>
      </c>
      <c r="C6" s="108" t="s">
        <v>152</v>
      </c>
      <c r="D6" s="133">
        <v>1.4</v>
      </c>
      <c r="E6" s="81" t="s">
        <v>58</v>
      </c>
      <c r="F6" s="123">
        <f>0</f>
        <v>0</v>
      </c>
      <c r="G6" s="76" t="s">
        <v>73</v>
      </c>
      <c r="H6" s="50" t="s">
        <v>72</v>
      </c>
      <c r="I6" s="50" t="s">
        <v>74</v>
      </c>
      <c r="J6" s="50"/>
      <c r="K6" s="77"/>
      <c r="L6" s="39">
        <v>0</v>
      </c>
      <c r="M6" s="69">
        <v>0</v>
      </c>
      <c r="N6" s="165"/>
      <c r="O6" s="64"/>
    </row>
    <row r="7" spans="1:15" x14ac:dyDescent="0.3">
      <c r="A7" s="87" t="s">
        <v>9</v>
      </c>
      <c r="B7" s="132" t="s">
        <v>65</v>
      </c>
      <c r="C7" s="108" t="s">
        <v>154</v>
      </c>
      <c r="D7" s="133">
        <v>47.4</v>
      </c>
      <c r="E7" s="131" t="s">
        <v>23</v>
      </c>
      <c r="F7" s="123">
        <v>0</v>
      </c>
      <c r="G7" s="76" t="s">
        <v>147</v>
      </c>
      <c r="H7" s="49"/>
      <c r="I7" s="49"/>
      <c r="J7" s="49"/>
      <c r="K7" s="75"/>
      <c r="L7" s="39">
        <v>4</v>
      </c>
      <c r="M7" s="69">
        <f>4*1.4*1.6</f>
        <v>8.9599999999999991</v>
      </c>
      <c r="N7" s="165"/>
      <c r="O7" s="64"/>
    </row>
    <row r="8" spans="1:15" x14ac:dyDescent="0.3">
      <c r="A8" s="87" t="s">
        <v>10</v>
      </c>
      <c r="B8" s="132" t="s">
        <v>67</v>
      </c>
      <c r="C8" s="108" t="s">
        <v>152</v>
      </c>
      <c r="D8" s="133">
        <v>12.1</v>
      </c>
      <c r="E8" s="83" t="s">
        <v>58</v>
      </c>
      <c r="F8" s="123">
        <v>0</v>
      </c>
      <c r="G8" s="74"/>
      <c r="H8" s="49"/>
      <c r="I8" s="49"/>
      <c r="J8" s="49"/>
      <c r="K8" s="75"/>
      <c r="L8" s="39">
        <v>1</v>
      </c>
      <c r="M8" s="69">
        <f>1.4*1.5</f>
        <v>2.0999999999999996</v>
      </c>
      <c r="N8" s="165"/>
      <c r="O8" s="64"/>
    </row>
    <row r="9" spans="1:15" x14ac:dyDescent="0.3">
      <c r="A9" s="87" t="s">
        <v>11</v>
      </c>
      <c r="B9" s="132" t="s">
        <v>68</v>
      </c>
      <c r="C9" s="108" t="s">
        <v>152</v>
      </c>
      <c r="D9" s="133">
        <v>23</v>
      </c>
      <c r="E9" s="81" t="s">
        <v>58</v>
      </c>
      <c r="F9" s="123">
        <f>1*3.5*0.5+4.8*0.6</f>
        <v>4.63</v>
      </c>
      <c r="G9" s="76" t="s">
        <v>132</v>
      </c>
      <c r="H9" s="50" t="s">
        <v>133</v>
      </c>
      <c r="I9" s="50" t="s">
        <v>131</v>
      </c>
      <c r="J9" s="49"/>
      <c r="K9" s="75"/>
      <c r="L9" s="39">
        <v>1</v>
      </c>
      <c r="M9" s="69">
        <f>2.2*1.8</f>
        <v>3.9600000000000004</v>
      </c>
      <c r="N9" s="165"/>
      <c r="O9" s="64"/>
    </row>
    <row r="10" spans="1:15" x14ac:dyDescent="0.3">
      <c r="A10" s="87" t="s">
        <v>12</v>
      </c>
      <c r="B10" s="132" t="s">
        <v>22</v>
      </c>
      <c r="C10" s="108" t="s">
        <v>152</v>
      </c>
      <c r="D10" s="133">
        <v>30.5</v>
      </c>
      <c r="E10" s="81" t="s">
        <v>58</v>
      </c>
      <c r="F10" s="123">
        <f>4.8*0.5+3*0.4*0.5+3.8*0.9</f>
        <v>6.42</v>
      </c>
      <c r="G10" s="76" t="s">
        <v>127</v>
      </c>
      <c r="H10" s="50" t="s">
        <v>128</v>
      </c>
      <c r="I10" s="50" t="s">
        <v>129</v>
      </c>
      <c r="J10" s="50" t="s">
        <v>130</v>
      </c>
      <c r="K10" s="75" t="s">
        <v>148</v>
      </c>
      <c r="L10" s="39">
        <v>1</v>
      </c>
      <c r="M10" s="69">
        <f>1.5*1.8</f>
        <v>2.7</v>
      </c>
      <c r="N10" s="165"/>
      <c r="O10" s="64"/>
    </row>
    <row r="11" spans="1:15" x14ac:dyDescent="0.3">
      <c r="A11" s="87" t="s">
        <v>13</v>
      </c>
      <c r="B11" s="132" t="s">
        <v>69</v>
      </c>
      <c r="C11" s="66" t="s">
        <v>90</v>
      </c>
      <c r="D11" s="133">
        <v>8</v>
      </c>
      <c r="E11" s="81" t="s">
        <v>58</v>
      </c>
      <c r="F11" s="123">
        <f>2.6*0.6+3*0.5*0.45</f>
        <v>2.2350000000000003</v>
      </c>
      <c r="G11" s="76" t="s">
        <v>134</v>
      </c>
      <c r="H11" s="50" t="s">
        <v>135</v>
      </c>
      <c r="I11" s="50" t="s">
        <v>136</v>
      </c>
      <c r="J11" s="49"/>
      <c r="K11" s="75"/>
      <c r="L11" s="39">
        <v>2</v>
      </c>
      <c r="M11" s="69">
        <f>1.9*1.32*2</f>
        <v>5.016</v>
      </c>
      <c r="N11" s="165"/>
      <c r="O11" s="64"/>
    </row>
    <row r="12" spans="1:15" x14ac:dyDescent="0.3">
      <c r="A12" s="87" t="s">
        <v>14</v>
      </c>
      <c r="B12" s="132" t="s">
        <v>69</v>
      </c>
      <c r="C12" s="66" t="s">
        <v>90</v>
      </c>
      <c r="D12" s="133">
        <v>8.1999999999999993</v>
      </c>
      <c r="E12" s="131" t="s">
        <v>75</v>
      </c>
      <c r="F12" s="123">
        <f>D12*0.5</f>
        <v>4.0999999999999996</v>
      </c>
      <c r="G12" s="74" t="s">
        <v>141</v>
      </c>
      <c r="H12" s="49"/>
      <c r="I12" s="49"/>
      <c r="J12" s="49"/>
      <c r="K12" s="75"/>
      <c r="L12" s="39">
        <v>2</v>
      </c>
      <c r="M12" s="69">
        <f>3.2*1.6+1.6*1.9</f>
        <v>8.16</v>
      </c>
      <c r="N12" s="165"/>
      <c r="O12" s="64"/>
    </row>
    <row r="13" spans="1:15" x14ac:dyDescent="0.3">
      <c r="A13" s="87" t="s">
        <v>15</v>
      </c>
      <c r="B13" s="132" t="s">
        <v>34</v>
      </c>
      <c r="C13" s="108" t="s">
        <v>154</v>
      </c>
      <c r="D13" s="133">
        <v>29.5</v>
      </c>
      <c r="E13" s="83" t="s">
        <v>23</v>
      </c>
      <c r="F13" s="123">
        <f>4.2*0.5+1.8*0.6+2*0.5*0.4</f>
        <v>3.58</v>
      </c>
      <c r="G13" s="76" t="s">
        <v>123</v>
      </c>
      <c r="H13" s="50" t="s">
        <v>126</v>
      </c>
      <c r="I13" s="50" t="s">
        <v>117</v>
      </c>
      <c r="J13" s="50" t="s">
        <v>125</v>
      </c>
      <c r="K13" s="50" t="s">
        <v>124</v>
      </c>
      <c r="L13" s="39">
        <v>2</v>
      </c>
      <c r="M13" s="69">
        <f>1.3*1.8+1.6*1.6</f>
        <v>4.9000000000000004</v>
      </c>
      <c r="N13" s="165"/>
      <c r="O13" s="64"/>
    </row>
    <row r="14" spans="1:15" x14ac:dyDescent="0.3">
      <c r="A14" s="87" t="s">
        <v>70</v>
      </c>
      <c r="B14" s="132" t="s">
        <v>66</v>
      </c>
      <c r="C14" s="108" t="s">
        <v>154</v>
      </c>
      <c r="D14" s="133">
        <v>8.6999999999999993</v>
      </c>
      <c r="E14" s="81" t="s">
        <v>58</v>
      </c>
      <c r="F14" s="123">
        <v>0</v>
      </c>
      <c r="G14" s="74"/>
      <c r="H14" s="49"/>
      <c r="I14" s="49"/>
      <c r="J14" s="49"/>
      <c r="K14" s="75"/>
      <c r="L14" s="39">
        <v>9</v>
      </c>
      <c r="M14" s="69">
        <f>9.4*1.6</f>
        <v>15.040000000000001</v>
      </c>
      <c r="N14" s="166"/>
      <c r="O14" s="64"/>
    </row>
    <row r="15" spans="1:15" ht="15" thickBot="1" x14ac:dyDescent="0.35">
      <c r="A15" s="88"/>
      <c r="B15" s="88"/>
      <c r="C15" s="82"/>
      <c r="D15" s="136"/>
      <c r="E15" s="82"/>
      <c r="F15" s="124"/>
      <c r="G15" s="78"/>
      <c r="H15" s="51"/>
      <c r="I15" s="51"/>
      <c r="J15" s="51"/>
      <c r="K15" s="79"/>
      <c r="L15" s="40"/>
      <c r="M15" s="70"/>
      <c r="N15" s="67"/>
      <c r="O15" s="60"/>
    </row>
    <row r="16" spans="1:15" x14ac:dyDescent="0.3">
      <c r="G16" s="116"/>
      <c r="H16" s="116"/>
      <c r="I16" s="116"/>
      <c r="J16" s="116"/>
      <c r="K16" s="116"/>
      <c r="L16" s="1"/>
      <c r="M16" s="1"/>
      <c r="N16" s="1"/>
      <c r="O16" s="110"/>
    </row>
    <row r="17" spans="2:14" x14ac:dyDescent="0.3">
      <c r="B17" s="6" t="s">
        <v>149</v>
      </c>
      <c r="C17" s="110" t="s">
        <v>150</v>
      </c>
      <c r="L17" s="1"/>
      <c r="M17" s="1"/>
      <c r="N17" s="1"/>
    </row>
    <row r="18" spans="2:14" x14ac:dyDescent="0.3">
      <c r="L18" s="1"/>
      <c r="M18" s="1"/>
      <c r="N18" s="1"/>
    </row>
    <row r="19" spans="2:14" ht="15" thickBot="1" x14ac:dyDescent="0.35">
      <c r="L19" s="1"/>
      <c r="M19" s="1"/>
      <c r="N19" s="1"/>
    </row>
    <row r="20" spans="2:14" ht="58.2" thickBot="1" x14ac:dyDescent="0.35">
      <c r="B20" s="120" t="s">
        <v>57</v>
      </c>
      <c r="C20" s="120" t="s">
        <v>100</v>
      </c>
      <c r="D20" s="18" t="s">
        <v>40</v>
      </c>
      <c r="E20" s="25" t="s">
        <v>151</v>
      </c>
      <c r="F20" s="113"/>
      <c r="L20" s="1"/>
      <c r="M20" s="1"/>
      <c r="N20" s="1"/>
    </row>
    <row r="21" spans="2:14" x14ac:dyDescent="0.3">
      <c r="B21" s="137" t="s">
        <v>58</v>
      </c>
      <c r="C21" s="142" t="s">
        <v>149</v>
      </c>
      <c r="D21" s="138">
        <f>D4-F4+D6-F6+D8-F8+D9-F9+D10-F10+D14-F14</f>
        <v>82.15</v>
      </c>
      <c r="E21" s="80">
        <f>D21*12</f>
        <v>985.80000000000007</v>
      </c>
      <c r="L21" s="1"/>
      <c r="M21" s="1"/>
      <c r="N21" s="1"/>
    </row>
    <row r="22" spans="2:14" x14ac:dyDescent="0.3">
      <c r="B22" s="137" t="s">
        <v>58</v>
      </c>
      <c r="C22" s="143" t="s">
        <v>93</v>
      </c>
      <c r="D22" s="139">
        <f>D11-F11</f>
        <v>5.7649999999999997</v>
      </c>
      <c r="E22" s="83">
        <f>D22*1</f>
        <v>5.7649999999999997</v>
      </c>
      <c r="L22" s="1"/>
      <c r="M22" s="1"/>
      <c r="N22" s="1"/>
    </row>
    <row r="23" spans="2:14" x14ac:dyDescent="0.3">
      <c r="B23" s="147" t="s">
        <v>64</v>
      </c>
      <c r="C23" s="152" t="s">
        <v>153</v>
      </c>
      <c r="D23" s="140">
        <f>D5-F5</f>
        <v>13.72</v>
      </c>
      <c r="E23" s="83">
        <f>D23*3</f>
        <v>41.160000000000004</v>
      </c>
      <c r="L23" s="1"/>
      <c r="M23" s="1"/>
      <c r="N23" s="1"/>
    </row>
    <row r="24" spans="2:14" x14ac:dyDescent="0.3">
      <c r="B24" s="144" t="s">
        <v>23</v>
      </c>
      <c r="C24" s="152" t="s">
        <v>153</v>
      </c>
      <c r="D24" s="145">
        <f>D13-F13</f>
        <v>25.92</v>
      </c>
      <c r="E24" s="146">
        <f>D24*3</f>
        <v>77.760000000000005</v>
      </c>
      <c r="L24" s="1"/>
      <c r="M24" s="1"/>
      <c r="N24" s="1"/>
    </row>
    <row r="25" spans="2:14" x14ac:dyDescent="0.3">
      <c r="B25" s="144" t="s">
        <v>23</v>
      </c>
      <c r="C25" s="149" t="s">
        <v>153</v>
      </c>
      <c r="D25" s="145">
        <f>D7-F7</f>
        <v>47.4</v>
      </c>
      <c r="E25" s="146">
        <f>D25*3</f>
        <v>142.19999999999999</v>
      </c>
      <c r="L25" s="1"/>
      <c r="M25" s="1"/>
      <c r="N25" s="1"/>
    </row>
    <row r="26" spans="2:14" x14ac:dyDescent="0.3">
      <c r="B26" s="148" t="s">
        <v>75</v>
      </c>
      <c r="C26" s="149" t="s">
        <v>93</v>
      </c>
      <c r="D26" s="145">
        <f>D12-F12</f>
        <v>4.0999999999999996</v>
      </c>
      <c r="E26" s="146">
        <f>D26*1</f>
        <v>4.0999999999999996</v>
      </c>
      <c r="L26" s="1"/>
      <c r="M26" s="1"/>
      <c r="N26" s="1"/>
    </row>
    <row r="27" spans="2:14" ht="15" thickBot="1" x14ac:dyDescent="0.35">
      <c r="B27" s="88" t="s">
        <v>16</v>
      </c>
      <c r="C27" s="82"/>
      <c r="D27" s="141">
        <f>M4+M5+M6+M7+M8+M9+M10+M11+M12+M13+M14</f>
        <v>52.995999999999995</v>
      </c>
      <c r="E27" s="82"/>
      <c r="L27" s="1"/>
      <c r="M27" s="1"/>
      <c r="N27" s="1"/>
    </row>
    <row r="28" spans="2:14" x14ac:dyDescent="0.3">
      <c r="E28">
        <f>SUM(E21:E27)</f>
        <v>1256.7850000000001</v>
      </c>
      <c r="F28" t="s">
        <v>95</v>
      </c>
      <c r="L28" s="1"/>
      <c r="M28" s="1"/>
      <c r="N28" s="1"/>
    </row>
    <row r="29" spans="2:14" x14ac:dyDescent="0.3">
      <c r="L29" s="1"/>
      <c r="M29" s="1"/>
      <c r="N29" s="1"/>
    </row>
    <row r="30" spans="2:14" x14ac:dyDescent="0.3">
      <c r="L30" s="1"/>
      <c r="M30" s="1"/>
      <c r="N30" s="1"/>
    </row>
    <row r="31" spans="2:14" x14ac:dyDescent="0.3">
      <c r="L31" s="1"/>
      <c r="M31" s="1"/>
      <c r="N31" s="1"/>
    </row>
    <row r="32" spans="2:14" x14ac:dyDescent="0.3">
      <c r="L32" s="1"/>
      <c r="M32" s="1"/>
      <c r="N32" s="1"/>
    </row>
    <row r="33" spans="12:14" x14ac:dyDescent="0.3">
      <c r="L33" s="1"/>
      <c r="M33" s="1"/>
      <c r="N33" s="1"/>
    </row>
    <row r="34" spans="12:14" x14ac:dyDescent="0.3">
      <c r="L34" s="1"/>
      <c r="M34" s="1"/>
      <c r="N34" s="1"/>
    </row>
    <row r="35" spans="12:14" x14ac:dyDescent="0.3">
      <c r="L35" s="1"/>
      <c r="M35" s="1"/>
      <c r="N35" s="1"/>
    </row>
    <row r="36" spans="12:14" x14ac:dyDescent="0.3">
      <c r="L36" s="1"/>
      <c r="M36" s="1"/>
      <c r="N36" s="1"/>
    </row>
    <row r="37" spans="12:14" x14ac:dyDescent="0.3">
      <c r="L37" s="1"/>
      <c r="M37" s="1"/>
      <c r="N37" s="1"/>
    </row>
    <row r="38" spans="12:14" x14ac:dyDescent="0.3">
      <c r="L38" s="1"/>
      <c r="M38" s="1"/>
      <c r="N38" s="1"/>
    </row>
    <row r="39" spans="12:14" x14ac:dyDescent="0.3">
      <c r="L39" s="1"/>
      <c r="M39" s="1"/>
      <c r="N39" s="1"/>
    </row>
    <row r="40" spans="12:14" x14ac:dyDescent="0.3">
      <c r="L40" s="1"/>
      <c r="M40" s="1"/>
      <c r="N40" s="1"/>
    </row>
    <row r="41" spans="12:14" x14ac:dyDescent="0.3">
      <c r="L41" s="1"/>
      <c r="M41" s="1"/>
      <c r="N41" s="1"/>
    </row>
    <row r="42" spans="12:14" x14ac:dyDescent="0.3">
      <c r="L42" s="1"/>
      <c r="M42" s="1"/>
      <c r="N42" s="1"/>
    </row>
    <row r="43" spans="12:14" x14ac:dyDescent="0.3">
      <c r="L43" s="1"/>
      <c r="M43" s="1"/>
      <c r="N43" s="1"/>
    </row>
    <row r="44" spans="12:14" x14ac:dyDescent="0.3">
      <c r="L44" s="1"/>
      <c r="M44" s="1"/>
      <c r="N44" s="1"/>
    </row>
    <row r="45" spans="12:14" x14ac:dyDescent="0.3">
      <c r="L45" s="1"/>
      <c r="M45" s="1"/>
      <c r="N45" s="1"/>
    </row>
    <row r="46" spans="12:14" x14ac:dyDescent="0.3">
      <c r="L46" s="1"/>
      <c r="M46" s="1"/>
      <c r="N46" s="1"/>
    </row>
    <row r="47" spans="12:14" x14ac:dyDescent="0.3">
      <c r="L47" s="1"/>
      <c r="M47" s="1"/>
      <c r="N47" s="1"/>
    </row>
    <row r="48" spans="12:14" x14ac:dyDescent="0.3">
      <c r="L48" s="1"/>
      <c r="M48" s="1"/>
      <c r="N48" s="1"/>
    </row>
    <row r="49" spans="12:14" x14ac:dyDescent="0.3">
      <c r="L49" s="1"/>
      <c r="M49" s="1"/>
      <c r="N49" s="1"/>
    </row>
    <row r="50" spans="12:14" x14ac:dyDescent="0.3">
      <c r="L50" s="1"/>
      <c r="M50" s="1"/>
      <c r="N50" s="1"/>
    </row>
    <row r="51" spans="12:14" x14ac:dyDescent="0.3">
      <c r="L51" s="1"/>
      <c r="M51" s="1"/>
      <c r="N51" s="1"/>
    </row>
    <row r="52" spans="12:14" x14ac:dyDescent="0.3">
      <c r="L52" s="1"/>
      <c r="M52" s="1"/>
      <c r="N52" s="1"/>
    </row>
    <row r="53" spans="12:14" x14ac:dyDescent="0.3">
      <c r="L53" s="1"/>
      <c r="M53" s="1"/>
      <c r="N53" s="1"/>
    </row>
    <row r="54" spans="12:14" x14ac:dyDescent="0.3">
      <c r="L54" s="1"/>
      <c r="M54" s="1"/>
      <c r="N54" s="1"/>
    </row>
    <row r="55" spans="12:14" x14ac:dyDescent="0.3">
      <c r="L55" s="1"/>
      <c r="M55" s="1"/>
      <c r="N55" s="1"/>
    </row>
    <row r="56" spans="12:14" x14ac:dyDescent="0.3">
      <c r="L56" s="1"/>
      <c r="M56" s="1"/>
      <c r="N56" s="1"/>
    </row>
    <row r="57" spans="12:14" x14ac:dyDescent="0.3">
      <c r="L57" s="1"/>
      <c r="M57" s="1"/>
      <c r="N57" s="1"/>
    </row>
    <row r="58" spans="12:14" x14ac:dyDescent="0.3">
      <c r="L58" s="1"/>
      <c r="M58" s="1"/>
      <c r="N58" s="1"/>
    </row>
    <row r="59" spans="12:14" x14ac:dyDescent="0.3">
      <c r="L59" s="1"/>
      <c r="M59" s="1"/>
      <c r="N59" s="1"/>
    </row>
    <row r="60" spans="12:14" x14ac:dyDescent="0.3">
      <c r="L60" s="1"/>
      <c r="M60" s="1"/>
      <c r="N60" s="1"/>
    </row>
    <row r="61" spans="12:14" x14ac:dyDescent="0.3">
      <c r="L61" s="1"/>
      <c r="M61" s="1"/>
      <c r="N61" s="1"/>
    </row>
    <row r="62" spans="12:14" x14ac:dyDescent="0.3">
      <c r="L62" s="1"/>
      <c r="M62" s="1"/>
      <c r="N62" s="1"/>
    </row>
    <row r="63" spans="12:14" x14ac:dyDescent="0.3">
      <c r="L63" s="1"/>
      <c r="M63" s="1"/>
      <c r="N63" s="1"/>
    </row>
    <row r="64" spans="12:14" x14ac:dyDescent="0.3">
      <c r="L64" s="1"/>
      <c r="M64" s="1"/>
      <c r="N64" s="1"/>
    </row>
    <row r="65" spans="12:14" x14ac:dyDescent="0.3">
      <c r="L65" s="1"/>
      <c r="M65" s="1"/>
      <c r="N65" s="1"/>
    </row>
    <row r="66" spans="12:14" x14ac:dyDescent="0.3">
      <c r="L66" s="1"/>
      <c r="M66" s="1"/>
      <c r="N66" s="1"/>
    </row>
    <row r="67" spans="12:14" x14ac:dyDescent="0.3">
      <c r="L67" s="1"/>
      <c r="M67" s="1"/>
      <c r="N67" s="1"/>
    </row>
    <row r="68" spans="12:14" x14ac:dyDescent="0.3">
      <c r="L68" s="1"/>
      <c r="M68" s="1"/>
      <c r="N68" s="1"/>
    </row>
    <row r="69" spans="12:14" x14ac:dyDescent="0.3">
      <c r="L69" s="1"/>
      <c r="M69" s="1"/>
      <c r="N69" s="1"/>
    </row>
    <row r="70" spans="12:14" x14ac:dyDescent="0.3">
      <c r="M70" s="1"/>
      <c r="N70" s="1"/>
    </row>
    <row r="71" spans="12:14" x14ac:dyDescent="0.3">
      <c r="M71" s="1"/>
      <c r="N71" s="1"/>
    </row>
    <row r="72" spans="12:14" x14ac:dyDescent="0.3">
      <c r="M72" s="1"/>
      <c r="N72" s="1"/>
    </row>
    <row r="73" spans="12:14" x14ac:dyDescent="0.3">
      <c r="M73" s="1"/>
      <c r="N73" s="1"/>
    </row>
    <row r="74" spans="12:14" x14ac:dyDescent="0.3">
      <c r="M74" s="1"/>
      <c r="N74" s="1"/>
    </row>
    <row r="75" spans="12:14" x14ac:dyDescent="0.3">
      <c r="M75" s="1"/>
      <c r="N75" s="1"/>
    </row>
    <row r="76" spans="12:14" x14ac:dyDescent="0.3">
      <c r="M76" s="1"/>
      <c r="N76" s="1"/>
    </row>
    <row r="77" spans="12:14" x14ac:dyDescent="0.3">
      <c r="M77" s="1"/>
      <c r="N77" s="1"/>
    </row>
    <row r="78" spans="12:14" x14ac:dyDescent="0.3">
      <c r="M78" s="1"/>
      <c r="N78" s="1"/>
    </row>
    <row r="79" spans="12:14" x14ac:dyDescent="0.3">
      <c r="M79" s="1"/>
      <c r="N79" s="1"/>
    </row>
    <row r="80" spans="12:14" x14ac:dyDescent="0.3">
      <c r="M80" s="1"/>
      <c r="N80" s="1"/>
    </row>
    <row r="81" spans="13:14" x14ac:dyDescent="0.3">
      <c r="M81" s="1"/>
      <c r="N81" s="1"/>
    </row>
    <row r="82" spans="13:14" x14ac:dyDescent="0.3">
      <c r="M82" s="1"/>
      <c r="N82" s="1"/>
    </row>
    <row r="83" spans="13:14" x14ac:dyDescent="0.3">
      <c r="M83" s="1"/>
      <c r="N83" s="1"/>
    </row>
    <row r="84" spans="13:14" x14ac:dyDescent="0.3">
      <c r="M84" s="1"/>
      <c r="N84" s="1"/>
    </row>
    <row r="85" spans="13:14" x14ac:dyDescent="0.3">
      <c r="M85" s="1"/>
      <c r="N85" s="1"/>
    </row>
    <row r="86" spans="13:14" x14ac:dyDescent="0.3">
      <c r="M86" s="1"/>
      <c r="N86" s="1"/>
    </row>
    <row r="87" spans="13:14" x14ac:dyDescent="0.3">
      <c r="M87" s="1"/>
      <c r="N87" s="1"/>
    </row>
    <row r="88" spans="13:14" x14ac:dyDescent="0.3">
      <c r="M88" s="1"/>
      <c r="N88" s="1"/>
    </row>
    <row r="89" spans="13:14" x14ac:dyDescent="0.3">
      <c r="M89" s="1"/>
      <c r="N89" s="1"/>
    </row>
    <row r="90" spans="13:14" x14ac:dyDescent="0.3">
      <c r="M90" s="1"/>
      <c r="N90" s="1"/>
    </row>
    <row r="91" spans="13:14" x14ac:dyDescent="0.3">
      <c r="M91" s="1"/>
      <c r="N91" s="1"/>
    </row>
    <row r="92" spans="13:14" x14ac:dyDescent="0.3">
      <c r="M92" s="1"/>
      <c r="N92" s="1"/>
    </row>
    <row r="93" spans="13:14" x14ac:dyDescent="0.3">
      <c r="M93" s="1"/>
      <c r="N93" s="1"/>
    </row>
    <row r="94" spans="13:14" x14ac:dyDescent="0.3">
      <c r="M94" s="1"/>
      <c r="N94" s="1"/>
    </row>
    <row r="95" spans="13:14" x14ac:dyDescent="0.3">
      <c r="M95" s="1"/>
      <c r="N95" s="1"/>
    </row>
    <row r="96" spans="13:14" x14ac:dyDescent="0.3">
      <c r="M96" s="1"/>
      <c r="N96" s="1"/>
    </row>
    <row r="97" spans="13:14" x14ac:dyDescent="0.3">
      <c r="M97" s="1"/>
      <c r="N97" s="1"/>
    </row>
    <row r="98" spans="13:14" x14ac:dyDescent="0.3">
      <c r="M98" s="1"/>
      <c r="N98" s="1"/>
    </row>
    <row r="99" spans="13:14" x14ac:dyDescent="0.3">
      <c r="M99" s="1"/>
      <c r="N99" s="1"/>
    </row>
    <row r="100" spans="13:14" x14ac:dyDescent="0.3">
      <c r="M100" s="1"/>
      <c r="N100" s="1"/>
    </row>
    <row r="101" spans="13:14" x14ac:dyDescent="0.3">
      <c r="M101" s="1"/>
      <c r="N101" s="1"/>
    </row>
    <row r="102" spans="13:14" x14ac:dyDescent="0.3">
      <c r="M102" s="1"/>
      <c r="N102" s="1"/>
    </row>
    <row r="103" spans="13:14" x14ac:dyDescent="0.3">
      <c r="M103" s="1"/>
      <c r="N103" s="1"/>
    </row>
    <row r="104" spans="13:14" x14ac:dyDescent="0.3">
      <c r="M104" s="1"/>
      <c r="N104" s="1"/>
    </row>
    <row r="105" spans="13:14" x14ac:dyDescent="0.3">
      <c r="M105" s="1"/>
      <c r="N105" s="1"/>
    </row>
    <row r="106" spans="13:14" x14ac:dyDescent="0.3">
      <c r="M106" s="1"/>
      <c r="N106" s="1"/>
    </row>
    <row r="107" spans="13:14" x14ac:dyDescent="0.3">
      <c r="M107" s="1"/>
      <c r="N107" s="1"/>
    </row>
    <row r="108" spans="13:14" x14ac:dyDescent="0.3">
      <c r="M108" s="1"/>
      <c r="N108" s="1"/>
    </row>
    <row r="109" spans="13:14" x14ac:dyDescent="0.3">
      <c r="M109" s="1"/>
      <c r="N109" s="1"/>
    </row>
    <row r="110" spans="13:14" x14ac:dyDescent="0.3">
      <c r="M110" s="1"/>
      <c r="N110" s="1"/>
    </row>
  </sheetData>
  <mergeCells count="7">
    <mergeCell ref="N4:N14"/>
    <mergeCell ref="N2:N3"/>
    <mergeCell ref="B2:B3"/>
    <mergeCell ref="G2:K2"/>
    <mergeCell ref="G3:K3"/>
    <mergeCell ref="C2:C3"/>
    <mergeCell ref="L2:M2"/>
  </mergeCells>
  <phoneticPr fontId="6" type="noConversion"/>
  <pageMargins left="0.7" right="0.7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16F6A-7975-4A4B-A43F-AB2FFB951DA0}">
  <dimension ref="B1:P90"/>
  <sheetViews>
    <sheetView workbookViewId="0">
      <selection activeCell="F26" sqref="F26"/>
    </sheetView>
  </sheetViews>
  <sheetFormatPr defaultRowHeight="14.4" x14ac:dyDescent="0.3"/>
  <cols>
    <col min="2" max="2" width="18.109375" customWidth="1"/>
    <col min="3" max="4" width="20.6640625" customWidth="1"/>
    <col min="5" max="5" width="16" customWidth="1"/>
    <col min="6" max="6" width="25.33203125" customWidth="1"/>
    <col min="7" max="7" width="25.88671875" customWidth="1"/>
    <col min="8" max="8" width="24.88671875" customWidth="1"/>
    <col min="9" max="9" width="23.33203125" customWidth="1"/>
    <col min="10" max="10" width="16" customWidth="1"/>
    <col min="11" max="11" width="28.88671875" customWidth="1"/>
    <col min="12" max="12" width="20.6640625" customWidth="1"/>
    <col min="13" max="13" width="21.6640625" customWidth="1"/>
    <col min="14" max="14" width="13.6640625" customWidth="1"/>
    <col min="15" max="15" width="17.5546875" customWidth="1"/>
    <col min="16" max="16" width="24.44140625" customWidth="1"/>
  </cols>
  <sheetData>
    <row r="1" spans="2:16" ht="15" thickBot="1" x14ac:dyDescent="0.35">
      <c r="B1" s="174" t="s">
        <v>25</v>
      </c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6"/>
    </row>
    <row r="2" spans="2:16" ht="43.8" thickBot="1" x14ac:dyDescent="0.35">
      <c r="B2" s="12" t="s">
        <v>43</v>
      </c>
      <c r="C2" s="12" t="s">
        <v>1</v>
      </c>
      <c r="D2" s="162" t="s">
        <v>87</v>
      </c>
      <c r="E2" s="12" t="s">
        <v>42</v>
      </c>
      <c r="F2" s="24" t="s">
        <v>19</v>
      </c>
      <c r="G2" s="25" t="s">
        <v>27</v>
      </c>
      <c r="H2" s="167" t="s">
        <v>24</v>
      </c>
      <c r="I2" s="168"/>
      <c r="J2" s="168"/>
      <c r="K2" s="168"/>
      <c r="L2" s="170"/>
      <c r="M2" s="168" t="s">
        <v>16</v>
      </c>
      <c r="N2" s="168"/>
      <c r="O2" s="162" t="s">
        <v>88</v>
      </c>
      <c r="P2" s="15" t="s">
        <v>3</v>
      </c>
    </row>
    <row r="3" spans="2:16" ht="15" thickBot="1" x14ac:dyDescent="0.35">
      <c r="B3" s="12" t="s">
        <v>41</v>
      </c>
      <c r="C3" s="30"/>
      <c r="D3" s="163"/>
      <c r="E3" s="20" t="s">
        <v>40</v>
      </c>
      <c r="F3" s="23" t="s">
        <v>45</v>
      </c>
      <c r="G3" s="12" t="s">
        <v>40</v>
      </c>
      <c r="H3" s="154" t="s">
        <v>44</v>
      </c>
      <c r="I3" s="154"/>
      <c r="J3" s="154"/>
      <c r="K3" s="154"/>
      <c r="L3" s="154"/>
      <c r="M3" s="23" t="s">
        <v>17</v>
      </c>
      <c r="N3" s="23" t="s">
        <v>40</v>
      </c>
      <c r="O3" s="163"/>
      <c r="P3" s="15"/>
    </row>
    <row r="4" spans="2:16" x14ac:dyDescent="0.3">
      <c r="B4" s="31" t="s">
        <v>20</v>
      </c>
      <c r="C4" s="32" t="s">
        <v>68</v>
      </c>
      <c r="D4" s="109" t="s">
        <v>149</v>
      </c>
      <c r="E4" s="33">
        <v>27.1</v>
      </c>
      <c r="F4" s="32" t="s">
        <v>58</v>
      </c>
      <c r="G4" s="33">
        <f>2.5*0.5</f>
        <v>1.25</v>
      </c>
      <c r="H4" s="34" t="s">
        <v>81</v>
      </c>
      <c r="I4" s="33"/>
      <c r="J4" s="33"/>
      <c r="K4" s="33"/>
      <c r="L4" s="33"/>
      <c r="M4" s="33"/>
      <c r="N4" s="33"/>
      <c r="O4" s="171" t="s">
        <v>91</v>
      </c>
      <c r="P4" s="35" t="s">
        <v>6</v>
      </c>
    </row>
    <row r="5" spans="2:16" x14ac:dyDescent="0.3">
      <c r="B5" s="8" t="s">
        <v>21</v>
      </c>
      <c r="C5" s="5" t="s">
        <v>34</v>
      </c>
      <c r="D5" s="6" t="s">
        <v>149</v>
      </c>
      <c r="E5" s="6">
        <v>12.6</v>
      </c>
      <c r="F5" s="5" t="s">
        <v>64</v>
      </c>
      <c r="G5" s="7">
        <f>4*0.4+0.8*0.4+3*0.5*0.45</f>
        <v>2.5950000000000002</v>
      </c>
      <c r="H5" s="28" t="s">
        <v>78</v>
      </c>
      <c r="I5" s="26" t="s">
        <v>71</v>
      </c>
      <c r="J5" s="26" t="s">
        <v>79</v>
      </c>
      <c r="K5" s="50" t="s">
        <v>80</v>
      </c>
      <c r="L5" s="26"/>
      <c r="M5" s="6">
        <v>1</v>
      </c>
      <c r="N5" s="6">
        <f>2*0.8</f>
        <v>1.6</v>
      </c>
      <c r="O5" s="172"/>
      <c r="P5" s="9"/>
    </row>
    <row r="6" spans="2:16" x14ac:dyDescent="0.3">
      <c r="B6" s="42" t="s">
        <v>26</v>
      </c>
      <c r="C6" s="43" t="s">
        <v>34</v>
      </c>
      <c r="D6" s="6" t="s">
        <v>149</v>
      </c>
      <c r="E6" s="44">
        <v>15.4</v>
      </c>
      <c r="F6" s="43" t="s">
        <v>64</v>
      </c>
      <c r="G6" s="44">
        <f>4*0.8*0.4+5*0.5*0.45</f>
        <v>2.4050000000000002</v>
      </c>
      <c r="H6" s="45" t="s">
        <v>82</v>
      </c>
      <c r="I6" s="45" t="s">
        <v>83</v>
      </c>
      <c r="J6" s="26" t="s">
        <v>84</v>
      </c>
      <c r="K6" s="45"/>
      <c r="L6" s="47"/>
      <c r="M6" s="29">
        <v>1</v>
      </c>
      <c r="N6" s="29">
        <f>1.4*1</f>
        <v>1.4</v>
      </c>
      <c r="O6" s="172"/>
      <c r="P6" s="46"/>
    </row>
    <row r="7" spans="2:16" x14ac:dyDescent="0.3">
      <c r="B7" s="8" t="s">
        <v>28</v>
      </c>
      <c r="C7" s="5" t="s">
        <v>34</v>
      </c>
      <c r="D7" s="6" t="s">
        <v>149</v>
      </c>
      <c r="E7" s="7">
        <v>22</v>
      </c>
      <c r="F7" s="5" t="s">
        <v>64</v>
      </c>
      <c r="G7" s="7">
        <f>4.5*0.4+2*0.4+5*0.5*0.4</f>
        <v>3.6</v>
      </c>
      <c r="H7" s="26" t="s">
        <v>85</v>
      </c>
      <c r="I7" s="26" t="s">
        <v>86</v>
      </c>
      <c r="J7" s="28" t="s">
        <v>101</v>
      </c>
      <c r="K7" s="28" t="s">
        <v>102</v>
      </c>
      <c r="L7" s="28" t="s">
        <v>103</v>
      </c>
      <c r="M7" s="6">
        <v>2</v>
      </c>
      <c r="N7" s="6">
        <f>1.5*1.2*2</f>
        <v>3.5999999999999996</v>
      </c>
      <c r="O7" s="172"/>
      <c r="P7" s="48"/>
    </row>
    <row r="8" spans="2:16" x14ac:dyDescent="0.3">
      <c r="B8" s="8" t="s">
        <v>29</v>
      </c>
      <c r="C8" s="5" t="s">
        <v>34</v>
      </c>
      <c r="D8" s="6" t="s">
        <v>90</v>
      </c>
      <c r="E8" s="7">
        <v>10.3</v>
      </c>
      <c r="F8" s="5" t="s">
        <v>64</v>
      </c>
      <c r="G8" s="7">
        <f>2*0.8*0.4+0.7*0.6+5*0.5*0.4</f>
        <v>2.06</v>
      </c>
      <c r="H8" s="28" t="s">
        <v>106</v>
      </c>
      <c r="I8" s="28" t="s">
        <v>104</v>
      </c>
      <c r="J8" s="28" t="s">
        <v>105</v>
      </c>
      <c r="K8" s="28" t="s">
        <v>107</v>
      </c>
      <c r="L8" s="28"/>
      <c r="M8" s="6">
        <v>3</v>
      </c>
      <c r="N8" s="6">
        <f>1.6*0.9+1.1*0.8+1.2*0.6</f>
        <v>3.04</v>
      </c>
      <c r="O8" s="172"/>
      <c r="P8" s="9"/>
    </row>
    <row r="9" spans="2:16" x14ac:dyDescent="0.3">
      <c r="B9" s="8" t="s">
        <v>30</v>
      </c>
      <c r="C9" s="5" t="s">
        <v>68</v>
      </c>
      <c r="D9" s="6" t="s">
        <v>149</v>
      </c>
      <c r="E9" s="7">
        <v>22.2</v>
      </c>
      <c r="F9" s="5" t="s">
        <v>75</v>
      </c>
      <c r="G9" s="7">
        <f>2.7*0.4+0.9</f>
        <v>1.98</v>
      </c>
      <c r="H9" s="28" t="s">
        <v>108</v>
      </c>
      <c r="I9" s="28" t="s">
        <v>109</v>
      </c>
      <c r="J9" s="28"/>
      <c r="K9" s="27"/>
      <c r="L9" s="28"/>
      <c r="M9" s="6">
        <v>0</v>
      </c>
      <c r="N9" s="6">
        <v>0</v>
      </c>
      <c r="O9" s="172"/>
      <c r="P9" s="9"/>
    </row>
    <row r="10" spans="2:16" x14ac:dyDescent="0.3">
      <c r="B10" s="8" t="s">
        <v>31</v>
      </c>
      <c r="C10" s="5" t="s">
        <v>34</v>
      </c>
      <c r="D10" s="6" t="s">
        <v>149</v>
      </c>
      <c r="E10" s="7">
        <v>11.3</v>
      </c>
      <c r="F10" s="5" t="s">
        <v>64</v>
      </c>
      <c r="G10" s="7">
        <f>2*0.9*0.5+3*0.5*0.4</f>
        <v>1.5</v>
      </c>
      <c r="H10" s="28" t="s">
        <v>112</v>
      </c>
      <c r="I10" s="28" t="s">
        <v>111</v>
      </c>
      <c r="J10" s="28" t="s">
        <v>110</v>
      </c>
      <c r="K10" s="28"/>
      <c r="L10" s="28"/>
      <c r="M10" s="6">
        <v>8</v>
      </c>
      <c r="N10" s="6">
        <f>4.6*2.2+2*2*1.7</f>
        <v>16.919999999999998</v>
      </c>
      <c r="O10" s="172"/>
      <c r="P10" s="9"/>
    </row>
    <row r="11" spans="2:16" x14ac:dyDescent="0.3">
      <c r="B11" s="8" t="s">
        <v>32</v>
      </c>
      <c r="C11" s="5" t="s">
        <v>34</v>
      </c>
      <c r="D11" s="6" t="s">
        <v>149</v>
      </c>
      <c r="E11" s="7">
        <v>15.3</v>
      </c>
      <c r="F11" s="5" t="s">
        <v>64</v>
      </c>
      <c r="G11" s="7">
        <f>3*0.5+1.5*0.4+4*0.5*0.4</f>
        <v>2.9000000000000004</v>
      </c>
      <c r="H11" s="28" t="s">
        <v>113</v>
      </c>
      <c r="I11" s="28" t="s">
        <v>114</v>
      </c>
      <c r="J11" s="28" t="s">
        <v>115</v>
      </c>
      <c r="K11" s="28" t="s">
        <v>116</v>
      </c>
      <c r="L11" s="27"/>
      <c r="M11" s="6">
        <v>3</v>
      </c>
      <c r="N11" s="6">
        <f>1.2*0.6+0.9*1.2</f>
        <v>1.8</v>
      </c>
      <c r="O11" s="172"/>
      <c r="P11" s="9"/>
    </row>
    <row r="12" spans="2:16" x14ac:dyDescent="0.3">
      <c r="B12" s="8" t="s">
        <v>33</v>
      </c>
      <c r="C12" s="5" t="s">
        <v>34</v>
      </c>
      <c r="D12" s="6" t="s">
        <v>149</v>
      </c>
      <c r="E12" s="7">
        <v>14.8</v>
      </c>
      <c r="F12" s="5" t="s">
        <v>64</v>
      </c>
      <c r="G12" s="7">
        <f>1.5*0.4+3*0.5*0.4</f>
        <v>1.2000000000000002</v>
      </c>
      <c r="H12" s="28" t="s">
        <v>114</v>
      </c>
      <c r="I12" s="28" t="s">
        <v>119</v>
      </c>
      <c r="J12" s="28" t="s">
        <v>118</v>
      </c>
      <c r="K12" s="28"/>
      <c r="L12" s="27"/>
      <c r="M12" s="6">
        <v>1</v>
      </c>
      <c r="N12" s="6">
        <f>1.2*0.8</f>
        <v>0.96</v>
      </c>
      <c r="O12" s="172"/>
      <c r="P12" s="9"/>
    </row>
    <row r="13" spans="2:16" x14ac:dyDescent="0.3">
      <c r="B13" s="8" t="s">
        <v>35</v>
      </c>
      <c r="C13" s="5" t="s">
        <v>34</v>
      </c>
      <c r="D13" s="6" t="s">
        <v>149</v>
      </c>
      <c r="E13" s="7">
        <v>15.2</v>
      </c>
      <c r="F13" s="5" t="s">
        <v>64</v>
      </c>
      <c r="G13" s="7">
        <f>4.8*0.4+5*0.5*0.4</f>
        <v>2.92</v>
      </c>
      <c r="H13" s="28" t="s">
        <v>120</v>
      </c>
      <c r="I13" s="28" t="s">
        <v>121</v>
      </c>
      <c r="J13" s="28" t="s">
        <v>122</v>
      </c>
      <c r="K13" s="28"/>
      <c r="L13" s="28"/>
      <c r="M13" s="6">
        <v>2</v>
      </c>
      <c r="N13" s="6">
        <f>3*0.9*1.1</f>
        <v>2.9700000000000006</v>
      </c>
      <c r="O13" s="172"/>
      <c r="P13" s="9"/>
    </row>
    <row r="14" spans="2:16" x14ac:dyDescent="0.3">
      <c r="B14" s="8" t="s">
        <v>36</v>
      </c>
      <c r="C14" s="5" t="s">
        <v>4</v>
      </c>
      <c r="D14" s="6" t="s">
        <v>149</v>
      </c>
      <c r="E14" s="7">
        <v>7.7</v>
      </c>
      <c r="F14" s="55" t="s">
        <v>76</v>
      </c>
      <c r="G14" s="7">
        <v>0</v>
      </c>
      <c r="H14" s="28" t="s">
        <v>96</v>
      </c>
      <c r="I14" s="28" t="s">
        <v>97</v>
      </c>
      <c r="J14" s="28" t="s">
        <v>98</v>
      </c>
      <c r="K14" s="28" t="s">
        <v>74</v>
      </c>
      <c r="L14" s="27"/>
      <c r="M14" s="6">
        <v>1</v>
      </c>
      <c r="N14" s="6">
        <f>1.2*0.9</f>
        <v>1.08</v>
      </c>
      <c r="O14" s="172"/>
      <c r="P14" s="9"/>
    </row>
    <row r="15" spans="2:16" x14ac:dyDescent="0.3">
      <c r="B15" s="8" t="s">
        <v>37</v>
      </c>
      <c r="C15" s="5" t="s">
        <v>34</v>
      </c>
      <c r="D15" s="6" t="s">
        <v>149</v>
      </c>
      <c r="E15" s="7">
        <v>13.9</v>
      </c>
      <c r="F15" s="5" t="s">
        <v>64</v>
      </c>
      <c r="G15" s="7">
        <f>1.8*0.4+3*0.5*0.4</f>
        <v>1.3200000000000003</v>
      </c>
      <c r="H15" s="28" t="s">
        <v>143</v>
      </c>
      <c r="I15" s="28" t="s">
        <v>111</v>
      </c>
      <c r="J15" s="28" t="s">
        <v>144</v>
      </c>
      <c r="K15" s="26" t="s">
        <v>145</v>
      </c>
      <c r="L15" s="26" t="s">
        <v>146</v>
      </c>
      <c r="M15" s="6">
        <v>2</v>
      </c>
      <c r="N15" s="6">
        <f>1.2*0.9*2+2.1*0.8</f>
        <v>3.8400000000000003</v>
      </c>
      <c r="O15" s="173"/>
      <c r="P15" s="9"/>
    </row>
    <row r="16" spans="2:16" x14ac:dyDescent="0.3">
      <c r="B16" s="8"/>
      <c r="C16" s="5"/>
      <c r="D16" s="5"/>
      <c r="E16" s="7"/>
      <c r="F16" s="5"/>
      <c r="G16" s="7"/>
      <c r="H16" s="28"/>
      <c r="I16" s="28"/>
      <c r="J16" s="28"/>
      <c r="K16" s="26"/>
      <c r="L16" s="26"/>
      <c r="M16" s="5"/>
      <c r="N16" s="29"/>
      <c r="O16" s="58"/>
      <c r="P16" s="9"/>
    </row>
    <row r="17" spans="2:16" x14ac:dyDescent="0.3">
      <c r="B17" s="8"/>
      <c r="C17" s="5"/>
      <c r="D17" s="5"/>
      <c r="E17" s="7"/>
      <c r="F17" s="5"/>
      <c r="G17" s="6"/>
      <c r="H17" s="26"/>
      <c r="I17" s="26"/>
      <c r="J17" s="26"/>
      <c r="K17" s="26"/>
      <c r="L17" s="26"/>
      <c r="M17" s="6"/>
      <c r="N17" s="6"/>
      <c r="O17" s="57"/>
      <c r="P17" s="9"/>
    </row>
    <row r="18" spans="2:16" x14ac:dyDescent="0.3">
      <c r="B18" s="8"/>
      <c r="C18" s="5"/>
      <c r="D18" s="5"/>
      <c r="E18" s="7"/>
      <c r="F18" s="5"/>
      <c r="G18" s="6"/>
      <c r="H18" s="26"/>
      <c r="I18" s="26"/>
      <c r="J18" s="26"/>
      <c r="K18" s="26"/>
      <c r="L18" s="26"/>
      <c r="M18" s="6"/>
      <c r="N18" s="6"/>
      <c r="O18" s="57"/>
      <c r="P18" s="9"/>
    </row>
    <row r="19" spans="2:16" ht="15" thickBot="1" x14ac:dyDescent="0.35">
      <c r="B19" s="36"/>
      <c r="C19" s="10"/>
      <c r="D19" s="10"/>
      <c r="E19" s="10"/>
      <c r="F19" s="10"/>
      <c r="G19" s="10"/>
      <c r="H19" s="37"/>
      <c r="I19" s="37"/>
      <c r="J19" s="37"/>
      <c r="K19" s="37"/>
      <c r="L19" s="37"/>
      <c r="M19" s="10"/>
      <c r="N19" s="10"/>
      <c r="O19" s="59"/>
      <c r="P19" s="11"/>
    </row>
    <row r="20" spans="2:16" x14ac:dyDescent="0.3">
      <c r="B20" s="3"/>
      <c r="H20" s="4"/>
      <c r="I20" s="4"/>
      <c r="J20" s="4"/>
      <c r="K20" s="4"/>
      <c r="L20" s="4"/>
    </row>
    <row r="21" spans="2:16" ht="28.8" x14ac:dyDescent="0.3">
      <c r="B21" s="6" t="s">
        <v>149</v>
      </c>
      <c r="C21" s="110" t="s">
        <v>150</v>
      </c>
      <c r="H21" s="4"/>
      <c r="I21" s="4"/>
      <c r="J21" s="4"/>
      <c r="K21" s="4"/>
      <c r="L21" s="4"/>
    </row>
    <row r="22" spans="2:16" ht="15" thickBot="1" x14ac:dyDescent="0.35">
      <c r="B22" s="3"/>
      <c r="F22" s="111"/>
      <c r="G22" s="113"/>
      <c r="H22" s="4"/>
      <c r="I22" s="4"/>
      <c r="J22" s="4"/>
      <c r="K22" s="4"/>
      <c r="L22" s="4"/>
    </row>
    <row r="23" spans="2:16" ht="58.2" thickBot="1" x14ac:dyDescent="0.35">
      <c r="B23" s="3"/>
      <c r="C23" s="17" t="s">
        <v>57</v>
      </c>
      <c r="D23" s="120" t="s">
        <v>100</v>
      </c>
      <c r="E23" s="121" t="s">
        <v>40</v>
      </c>
      <c r="F23" s="25" t="s">
        <v>183</v>
      </c>
      <c r="G23" s="114"/>
      <c r="H23" s="4"/>
      <c r="I23" s="4"/>
      <c r="J23" s="4"/>
      <c r="K23" s="4"/>
      <c r="L23" s="4"/>
    </row>
    <row r="24" spans="2:16" x14ac:dyDescent="0.3">
      <c r="B24" s="3"/>
      <c r="C24" s="137" t="s">
        <v>92</v>
      </c>
      <c r="D24" s="84" t="s">
        <v>94</v>
      </c>
      <c r="E24" s="138">
        <f>E4-G4+E14-G14</f>
        <v>33.550000000000004</v>
      </c>
      <c r="F24" s="123">
        <f>E24*12</f>
        <v>402.6</v>
      </c>
      <c r="G24" s="114"/>
      <c r="H24" s="4"/>
      <c r="I24" s="4"/>
      <c r="J24" s="4"/>
      <c r="K24" s="4"/>
      <c r="L24" s="4"/>
    </row>
    <row r="25" spans="2:16" x14ac:dyDescent="0.3">
      <c r="B25" s="3"/>
      <c r="C25" s="137" t="s">
        <v>64</v>
      </c>
      <c r="D25" s="66" t="s">
        <v>94</v>
      </c>
      <c r="E25" s="138">
        <f>E5+E6+E7+E10+E12+E11+E13+E15-G5-G6-G7-G10-G11-G12-G13-G15</f>
        <v>102.06</v>
      </c>
      <c r="F25" s="108">
        <f>E25*12</f>
        <v>1224.72</v>
      </c>
      <c r="G25" s="114"/>
      <c r="H25" s="4"/>
      <c r="I25" s="4"/>
      <c r="J25" s="4"/>
      <c r="K25" s="4"/>
      <c r="L25" s="4"/>
    </row>
    <row r="26" spans="2:16" x14ac:dyDescent="0.3">
      <c r="B26" s="3"/>
      <c r="C26" s="150" t="s">
        <v>64</v>
      </c>
      <c r="D26" s="151" t="s">
        <v>93</v>
      </c>
      <c r="E26" s="139">
        <f>E8-G8</f>
        <v>8.24</v>
      </c>
      <c r="F26" s="108">
        <f>E26*1</f>
        <v>8.24</v>
      </c>
      <c r="G26" s="114"/>
      <c r="H26" s="4"/>
      <c r="I26" s="4"/>
      <c r="J26" s="4"/>
      <c r="K26" s="4"/>
      <c r="L26" s="4"/>
    </row>
    <row r="27" spans="2:16" x14ac:dyDescent="0.3">
      <c r="B27" s="3"/>
      <c r="C27" s="150" t="s">
        <v>75</v>
      </c>
      <c r="D27" s="66" t="s">
        <v>94</v>
      </c>
      <c r="E27" s="140">
        <f>E9-G9</f>
        <v>20.22</v>
      </c>
      <c r="F27" s="108">
        <f>E27*12</f>
        <v>242.64</v>
      </c>
      <c r="G27" s="114"/>
      <c r="H27" s="4"/>
      <c r="I27" s="4"/>
      <c r="J27" s="4"/>
      <c r="K27" s="4"/>
      <c r="L27" s="4"/>
    </row>
    <row r="28" spans="2:16" ht="15" thickBot="1" x14ac:dyDescent="0.35">
      <c r="C28" s="88" t="s">
        <v>16</v>
      </c>
      <c r="D28" s="82"/>
      <c r="E28" s="141">
        <f>N5+N6+N7+N8+N9+N10+N11+N12+N13+N14+N15</f>
        <v>37.21</v>
      </c>
      <c r="F28" s="124"/>
      <c r="G28" s="114"/>
      <c r="H28" s="4"/>
      <c r="I28" s="4"/>
      <c r="J28" s="4"/>
      <c r="K28" s="4"/>
      <c r="L28" s="4"/>
    </row>
    <row r="29" spans="2:16" x14ac:dyDescent="0.3">
      <c r="F29" s="112">
        <f>SUM(F24:F28)</f>
        <v>1878.2000000000003</v>
      </c>
      <c r="G29" s="125" t="s">
        <v>95</v>
      </c>
      <c r="H29" s="4"/>
      <c r="I29" s="4"/>
      <c r="J29" s="4"/>
      <c r="K29" s="4"/>
      <c r="L29" s="4"/>
    </row>
    <row r="30" spans="2:16" x14ac:dyDescent="0.3">
      <c r="H30" s="4"/>
      <c r="I30" s="4"/>
      <c r="J30" s="4"/>
      <c r="K30" s="4"/>
      <c r="L30" s="4"/>
    </row>
    <row r="31" spans="2:16" x14ac:dyDescent="0.3">
      <c r="H31" s="4"/>
      <c r="I31" s="4"/>
      <c r="J31" s="4"/>
      <c r="K31" s="4"/>
      <c r="L31" s="4"/>
    </row>
    <row r="32" spans="2:16" x14ac:dyDescent="0.3">
      <c r="H32" s="4"/>
      <c r="I32" s="4"/>
      <c r="J32" s="4"/>
      <c r="K32" s="4"/>
      <c r="L32" s="4"/>
    </row>
    <row r="33" spans="8:12" x14ac:dyDescent="0.3">
      <c r="H33" s="4"/>
      <c r="I33" s="4"/>
      <c r="J33" s="4"/>
      <c r="K33" s="4"/>
      <c r="L33" s="4"/>
    </row>
    <row r="34" spans="8:12" x14ac:dyDescent="0.3">
      <c r="H34" s="4"/>
      <c r="I34" s="4"/>
      <c r="J34" s="4"/>
      <c r="K34" s="4"/>
      <c r="L34" s="4"/>
    </row>
    <row r="35" spans="8:12" x14ac:dyDescent="0.3">
      <c r="H35" s="4"/>
      <c r="I35" s="4"/>
      <c r="J35" s="4"/>
      <c r="K35" s="4"/>
      <c r="L35" s="4"/>
    </row>
    <row r="36" spans="8:12" x14ac:dyDescent="0.3">
      <c r="H36" s="4"/>
      <c r="I36" s="4"/>
      <c r="J36" s="4"/>
      <c r="K36" s="4"/>
      <c r="L36" s="4"/>
    </row>
    <row r="37" spans="8:12" x14ac:dyDescent="0.3">
      <c r="H37" s="4"/>
      <c r="I37" s="4"/>
      <c r="J37" s="4"/>
      <c r="K37" s="4"/>
      <c r="L37" s="4"/>
    </row>
    <row r="38" spans="8:12" x14ac:dyDescent="0.3">
      <c r="H38" s="4"/>
      <c r="I38" s="4"/>
      <c r="J38" s="4"/>
      <c r="K38" s="4"/>
      <c r="L38" s="4"/>
    </row>
    <row r="39" spans="8:12" x14ac:dyDescent="0.3">
      <c r="H39" s="4"/>
      <c r="I39" s="4"/>
      <c r="J39" s="4"/>
      <c r="K39" s="4"/>
      <c r="L39" s="4"/>
    </row>
    <row r="40" spans="8:12" x14ac:dyDescent="0.3">
      <c r="H40" s="4"/>
      <c r="I40" s="4"/>
      <c r="J40" s="4"/>
      <c r="K40" s="4"/>
      <c r="L40" s="4"/>
    </row>
    <row r="41" spans="8:12" x14ac:dyDescent="0.3">
      <c r="H41" s="4"/>
      <c r="I41" s="4"/>
      <c r="J41" s="4"/>
      <c r="K41" s="4"/>
      <c r="L41" s="4"/>
    </row>
    <row r="42" spans="8:12" x14ac:dyDescent="0.3">
      <c r="H42" s="4"/>
      <c r="I42" s="4"/>
      <c r="J42" s="4"/>
      <c r="K42" s="4"/>
      <c r="L42" s="4"/>
    </row>
    <row r="43" spans="8:12" x14ac:dyDescent="0.3">
      <c r="H43" s="4"/>
      <c r="I43" s="4"/>
      <c r="J43" s="4"/>
      <c r="K43" s="4"/>
      <c r="L43" s="4"/>
    </row>
    <row r="44" spans="8:12" x14ac:dyDescent="0.3">
      <c r="H44" s="4"/>
      <c r="I44" s="4"/>
      <c r="J44" s="4"/>
      <c r="K44" s="4"/>
      <c r="L44" s="4"/>
    </row>
    <row r="45" spans="8:12" x14ac:dyDescent="0.3">
      <c r="H45" s="4"/>
      <c r="I45" s="4"/>
      <c r="J45" s="4"/>
      <c r="K45" s="4"/>
      <c r="L45" s="4"/>
    </row>
    <row r="46" spans="8:12" x14ac:dyDescent="0.3">
      <c r="H46" s="4"/>
      <c r="I46" s="4"/>
      <c r="J46" s="4"/>
      <c r="K46" s="4"/>
      <c r="L46" s="4"/>
    </row>
    <row r="47" spans="8:12" x14ac:dyDescent="0.3">
      <c r="H47" s="4"/>
      <c r="I47" s="4"/>
      <c r="J47" s="4"/>
      <c r="K47" s="4"/>
      <c r="L47" s="4"/>
    </row>
    <row r="48" spans="8:12" x14ac:dyDescent="0.3">
      <c r="H48" s="4"/>
      <c r="I48" s="4"/>
      <c r="J48" s="4"/>
      <c r="K48" s="4"/>
      <c r="L48" s="4"/>
    </row>
    <row r="49" spans="8:12" x14ac:dyDescent="0.3">
      <c r="H49" s="4"/>
      <c r="I49" s="4"/>
      <c r="J49" s="4"/>
      <c r="K49" s="4"/>
      <c r="L49" s="4"/>
    </row>
    <row r="50" spans="8:12" x14ac:dyDescent="0.3">
      <c r="H50" s="4"/>
      <c r="I50" s="4"/>
      <c r="J50" s="4"/>
      <c r="K50" s="4"/>
      <c r="L50" s="4"/>
    </row>
    <row r="51" spans="8:12" x14ac:dyDescent="0.3">
      <c r="H51" s="4"/>
      <c r="I51" s="4"/>
      <c r="J51" s="4"/>
      <c r="K51" s="4"/>
      <c r="L51" s="4"/>
    </row>
    <row r="52" spans="8:12" x14ac:dyDescent="0.3">
      <c r="H52" s="4"/>
      <c r="I52" s="4"/>
      <c r="J52" s="4"/>
      <c r="K52" s="4"/>
      <c r="L52" s="4"/>
    </row>
    <row r="53" spans="8:12" x14ac:dyDescent="0.3">
      <c r="H53" s="4"/>
      <c r="I53" s="4"/>
      <c r="J53" s="4"/>
      <c r="K53" s="4"/>
      <c r="L53" s="4"/>
    </row>
    <row r="54" spans="8:12" x14ac:dyDescent="0.3">
      <c r="H54" s="4"/>
      <c r="I54" s="4"/>
      <c r="J54" s="4"/>
      <c r="K54" s="4"/>
      <c r="L54" s="4"/>
    </row>
    <row r="55" spans="8:12" x14ac:dyDescent="0.3">
      <c r="H55" s="4"/>
      <c r="I55" s="4"/>
      <c r="J55" s="4"/>
      <c r="K55" s="4"/>
      <c r="L55" s="4"/>
    </row>
    <row r="56" spans="8:12" x14ac:dyDescent="0.3">
      <c r="H56" s="4"/>
      <c r="I56" s="4"/>
      <c r="J56" s="4"/>
      <c r="K56" s="4"/>
      <c r="L56" s="4"/>
    </row>
    <row r="57" spans="8:12" x14ac:dyDescent="0.3">
      <c r="H57" s="4"/>
      <c r="I57" s="4"/>
      <c r="J57" s="4"/>
      <c r="K57" s="4"/>
      <c r="L57" s="4"/>
    </row>
    <row r="58" spans="8:12" x14ac:dyDescent="0.3">
      <c r="H58" s="4"/>
      <c r="I58" s="4"/>
      <c r="J58" s="4"/>
      <c r="K58" s="4"/>
      <c r="L58" s="4"/>
    </row>
    <row r="59" spans="8:12" x14ac:dyDescent="0.3">
      <c r="H59" s="4"/>
      <c r="I59" s="4"/>
      <c r="J59" s="4"/>
      <c r="K59" s="4"/>
      <c r="L59" s="4"/>
    </row>
    <row r="60" spans="8:12" x14ac:dyDescent="0.3">
      <c r="H60" s="4"/>
      <c r="I60" s="4"/>
      <c r="J60" s="4"/>
      <c r="K60" s="4"/>
      <c r="L60" s="4"/>
    </row>
    <row r="61" spans="8:12" x14ac:dyDescent="0.3">
      <c r="H61" s="4"/>
      <c r="I61" s="4"/>
      <c r="J61" s="4"/>
      <c r="K61" s="4"/>
      <c r="L61" s="4"/>
    </row>
    <row r="62" spans="8:12" x14ac:dyDescent="0.3">
      <c r="H62" s="4"/>
      <c r="I62" s="4"/>
      <c r="J62" s="4"/>
      <c r="K62" s="4"/>
      <c r="L62" s="4"/>
    </row>
    <row r="63" spans="8:12" x14ac:dyDescent="0.3">
      <c r="H63" s="4"/>
      <c r="I63" s="4"/>
      <c r="J63" s="4"/>
      <c r="K63" s="4"/>
      <c r="L63" s="4"/>
    </row>
    <row r="64" spans="8:12" x14ac:dyDescent="0.3">
      <c r="H64" s="4"/>
      <c r="I64" s="4"/>
      <c r="J64" s="4"/>
      <c r="K64" s="4"/>
      <c r="L64" s="4"/>
    </row>
    <row r="65" spans="8:12" x14ac:dyDescent="0.3">
      <c r="H65" s="4"/>
      <c r="I65" s="4"/>
      <c r="J65" s="4"/>
      <c r="K65" s="4"/>
      <c r="L65" s="4"/>
    </row>
    <row r="66" spans="8:12" x14ac:dyDescent="0.3">
      <c r="H66" s="4"/>
      <c r="I66" s="4"/>
      <c r="J66" s="4"/>
      <c r="K66" s="4"/>
      <c r="L66" s="4"/>
    </row>
    <row r="67" spans="8:12" x14ac:dyDescent="0.3">
      <c r="H67" s="4"/>
      <c r="I67" s="4"/>
      <c r="J67" s="4"/>
      <c r="K67" s="4"/>
      <c r="L67" s="4"/>
    </row>
    <row r="68" spans="8:12" x14ac:dyDescent="0.3">
      <c r="H68" s="4"/>
      <c r="I68" s="4"/>
      <c r="J68" s="4"/>
      <c r="K68" s="4"/>
      <c r="L68" s="4"/>
    </row>
    <row r="69" spans="8:12" x14ac:dyDescent="0.3">
      <c r="H69" s="4"/>
      <c r="I69" s="4"/>
      <c r="J69" s="4"/>
      <c r="K69" s="4"/>
      <c r="L69" s="4"/>
    </row>
    <row r="70" spans="8:12" x14ac:dyDescent="0.3">
      <c r="H70" s="4"/>
      <c r="I70" s="4"/>
      <c r="J70" s="4"/>
      <c r="K70" s="4"/>
      <c r="L70" s="4"/>
    </row>
    <row r="71" spans="8:12" x14ac:dyDescent="0.3">
      <c r="H71" s="4"/>
      <c r="I71" s="4"/>
      <c r="J71" s="4"/>
      <c r="K71" s="4"/>
      <c r="L71" s="4"/>
    </row>
    <row r="72" spans="8:12" x14ac:dyDescent="0.3">
      <c r="H72" s="4"/>
      <c r="I72" s="4"/>
      <c r="J72" s="4"/>
      <c r="K72" s="4"/>
      <c r="L72" s="4"/>
    </row>
    <row r="73" spans="8:12" x14ac:dyDescent="0.3">
      <c r="H73" s="4"/>
      <c r="I73" s="4"/>
      <c r="J73" s="4"/>
      <c r="K73" s="4"/>
      <c r="L73" s="4"/>
    </row>
    <row r="74" spans="8:12" x14ac:dyDescent="0.3">
      <c r="H74" s="4"/>
      <c r="I74" s="4"/>
      <c r="J74" s="4"/>
      <c r="K74" s="4"/>
      <c r="L74" s="4"/>
    </row>
    <row r="75" spans="8:12" x14ac:dyDescent="0.3">
      <c r="H75" s="4"/>
      <c r="I75" s="4"/>
      <c r="J75" s="4"/>
      <c r="K75" s="4"/>
      <c r="L75" s="4"/>
    </row>
    <row r="76" spans="8:12" x14ac:dyDescent="0.3">
      <c r="H76" s="4"/>
      <c r="I76" s="4"/>
      <c r="J76" s="4"/>
      <c r="K76" s="4"/>
      <c r="L76" s="4"/>
    </row>
    <row r="77" spans="8:12" x14ac:dyDescent="0.3">
      <c r="H77" s="4"/>
      <c r="I77" s="4"/>
      <c r="J77" s="4"/>
      <c r="K77" s="4"/>
      <c r="L77" s="4"/>
    </row>
    <row r="78" spans="8:12" x14ac:dyDescent="0.3">
      <c r="H78" s="4"/>
      <c r="I78" s="4"/>
      <c r="J78" s="4"/>
      <c r="K78" s="4"/>
      <c r="L78" s="4"/>
    </row>
    <row r="79" spans="8:12" x14ac:dyDescent="0.3">
      <c r="H79" s="4"/>
      <c r="I79" s="4"/>
      <c r="J79" s="4"/>
      <c r="K79" s="4"/>
      <c r="L79" s="4"/>
    </row>
    <row r="80" spans="8:12" x14ac:dyDescent="0.3">
      <c r="H80" s="4"/>
      <c r="I80" s="4"/>
      <c r="J80" s="4"/>
      <c r="K80" s="4"/>
      <c r="L80" s="4"/>
    </row>
    <row r="81" spans="8:12" x14ac:dyDescent="0.3">
      <c r="H81" s="4"/>
      <c r="I81" s="4"/>
      <c r="J81" s="4"/>
      <c r="K81" s="4"/>
      <c r="L81" s="4"/>
    </row>
    <row r="82" spans="8:12" x14ac:dyDescent="0.3">
      <c r="H82" s="4"/>
      <c r="I82" s="4"/>
      <c r="J82" s="4"/>
      <c r="K82" s="4"/>
      <c r="L82" s="4"/>
    </row>
    <row r="83" spans="8:12" x14ac:dyDescent="0.3">
      <c r="H83" s="4"/>
      <c r="I83" s="4"/>
      <c r="J83" s="4"/>
      <c r="K83" s="4"/>
      <c r="L83" s="4"/>
    </row>
    <row r="84" spans="8:12" x14ac:dyDescent="0.3">
      <c r="H84" s="4"/>
      <c r="I84" s="4"/>
      <c r="J84" s="4"/>
      <c r="K84" s="4"/>
      <c r="L84" s="4"/>
    </row>
    <row r="85" spans="8:12" x14ac:dyDescent="0.3">
      <c r="H85" s="4"/>
      <c r="I85" s="4"/>
      <c r="J85" s="4"/>
      <c r="K85" s="4"/>
      <c r="L85" s="4"/>
    </row>
    <row r="86" spans="8:12" x14ac:dyDescent="0.3">
      <c r="H86" s="4"/>
      <c r="I86" s="4"/>
      <c r="J86" s="4"/>
      <c r="K86" s="4"/>
      <c r="L86" s="4"/>
    </row>
    <row r="87" spans="8:12" x14ac:dyDescent="0.3">
      <c r="H87" s="4"/>
      <c r="I87" s="4"/>
      <c r="J87" s="4"/>
      <c r="K87" s="4"/>
      <c r="L87" s="4"/>
    </row>
    <row r="88" spans="8:12" x14ac:dyDescent="0.3">
      <c r="H88" s="4"/>
      <c r="I88" s="4"/>
      <c r="J88" s="4"/>
      <c r="K88" s="4"/>
      <c r="L88" s="4"/>
    </row>
    <row r="89" spans="8:12" x14ac:dyDescent="0.3">
      <c r="H89" s="4"/>
      <c r="I89" s="4"/>
      <c r="J89" s="4"/>
      <c r="K89" s="4"/>
      <c r="L89" s="4"/>
    </row>
    <row r="90" spans="8:12" x14ac:dyDescent="0.3">
      <c r="H90" s="4"/>
      <c r="I90" s="4"/>
      <c r="J90" s="4"/>
      <c r="K90" s="4"/>
      <c r="L90" s="4"/>
    </row>
  </sheetData>
  <mergeCells count="7">
    <mergeCell ref="O4:O15"/>
    <mergeCell ref="H2:L2"/>
    <mergeCell ref="M2:N2"/>
    <mergeCell ref="H3:L3"/>
    <mergeCell ref="B1:P1"/>
    <mergeCell ref="D2:D3"/>
    <mergeCell ref="O2:O3"/>
  </mergeCells>
  <phoneticPr fontId="6" type="noConversion"/>
  <pageMargins left="0.7" right="0.7" top="0.75" bottom="0.75" header="0.3" footer="0.3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0103E-D703-4294-A31C-0121E22BBE74}">
  <dimension ref="B1:P80"/>
  <sheetViews>
    <sheetView workbookViewId="0">
      <selection activeCell="F21" sqref="F21"/>
    </sheetView>
  </sheetViews>
  <sheetFormatPr defaultRowHeight="14.4" x14ac:dyDescent="0.3"/>
  <cols>
    <col min="2" max="2" width="18.109375" customWidth="1"/>
    <col min="3" max="4" width="20.6640625" customWidth="1"/>
    <col min="5" max="5" width="16" customWidth="1"/>
    <col min="6" max="6" width="25.33203125" customWidth="1"/>
    <col min="7" max="7" width="25.88671875" customWidth="1"/>
    <col min="8" max="8" width="24.88671875" customWidth="1"/>
    <col min="9" max="9" width="23.33203125" customWidth="1"/>
    <col min="10" max="10" width="21.6640625" customWidth="1"/>
    <col min="11" max="11" width="28.88671875" customWidth="1"/>
    <col min="12" max="12" width="20.6640625" customWidth="1"/>
    <col min="13" max="13" width="21.6640625" customWidth="1"/>
    <col min="14" max="14" width="13.6640625" customWidth="1"/>
    <col min="15" max="15" width="17.5546875" customWidth="1"/>
    <col min="16" max="16" width="24.44140625" customWidth="1"/>
  </cols>
  <sheetData>
    <row r="1" spans="2:16" ht="15" thickBot="1" x14ac:dyDescent="0.35">
      <c r="B1" s="174" t="s">
        <v>155</v>
      </c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6"/>
    </row>
    <row r="2" spans="2:16" ht="43.8" thickBot="1" x14ac:dyDescent="0.35">
      <c r="B2" s="12" t="s">
        <v>43</v>
      </c>
      <c r="C2" s="12" t="s">
        <v>1</v>
      </c>
      <c r="D2" s="162" t="s">
        <v>87</v>
      </c>
      <c r="E2" s="12" t="s">
        <v>42</v>
      </c>
      <c r="F2" s="24" t="s">
        <v>19</v>
      </c>
      <c r="G2" s="25" t="s">
        <v>27</v>
      </c>
      <c r="H2" s="167" t="s">
        <v>24</v>
      </c>
      <c r="I2" s="168"/>
      <c r="J2" s="168"/>
      <c r="K2" s="168"/>
      <c r="L2" s="170"/>
      <c r="M2" s="168" t="s">
        <v>16</v>
      </c>
      <c r="N2" s="168"/>
      <c r="O2" s="162" t="s">
        <v>88</v>
      </c>
      <c r="P2" s="15" t="s">
        <v>3</v>
      </c>
    </row>
    <row r="3" spans="2:16" ht="15" thickBot="1" x14ac:dyDescent="0.35">
      <c r="B3" s="12" t="s">
        <v>41</v>
      </c>
      <c r="C3" s="30"/>
      <c r="D3" s="163"/>
      <c r="E3" s="20" t="s">
        <v>40</v>
      </c>
      <c r="F3" s="23" t="s">
        <v>45</v>
      </c>
      <c r="G3" s="12" t="s">
        <v>40</v>
      </c>
      <c r="H3" s="154" t="s">
        <v>44</v>
      </c>
      <c r="I3" s="154"/>
      <c r="J3" s="154"/>
      <c r="K3" s="154"/>
      <c r="L3" s="154"/>
      <c r="M3" s="23" t="s">
        <v>17</v>
      </c>
      <c r="N3" s="23" t="s">
        <v>40</v>
      </c>
      <c r="O3" s="163"/>
      <c r="P3" s="15"/>
    </row>
    <row r="4" spans="2:16" x14ac:dyDescent="0.3">
      <c r="B4" s="31" t="s">
        <v>156</v>
      </c>
      <c r="C4" s="5" t="s">
        <v>34</v>
      </c>
      <c r="D4" s="109" t="s">
        <v>149</v>
      </c>
      <c r="E4" s="33">
        <v>11.9</v>
      </c>
      <c r="F4" s="5" t="s">
        <v>75</v>
      </c>
      <c r="G4" s="33">
        <f>5*0.9*0.5+4*0.5*0.6</f>
        <v>3.45</v>
      </c>
      <c r="H4" s="34" t="s">
        <v>162</v>
      </c>
      <c r="I4" s="26" t="s">
        <v>161</v>
      </c>
      <c r="J4" s="45" t="s">
        <v>163</v>
      </c>
      <c r="K4" s="33"/>
      <c r="L4" s="33"/>
      <c r="M4" s="33">
        <v>1</v>
      </c>
      <c r="N4" s="33">
        <f>1.5*1.1</f>
        <v>1.6500000000000001</v>
      </c>
      <c r="O4" s="171" t="s">
        <v>91</v>
      </c>
      <c r="P4" s="35"/>
    </row>
    <row r="5" spans="2:16" x14ac:dyDescent="0.3">
      <c r="B5" s="8" t="s">
        <v>157</v>
      </c>
      <c r="C5" s="5" t="s">
        <v>68</v>
      </c>
      <c r="D5" s="6" t="s">
        <v>149</v>
      </c>
      <c r="E5" s="6">
        <v>21.6</v>
      </c>
      <c r="F5" s="5" t="s">
        <v>75</v>
      </c>
      <c r="G5" s="7">
        <f>1.4*1.2+1.1*1</f>
        <v>2.7800000000000002</v>
      </c>
      <c r="H5" s="28" t="s">
        <v>164</v>
      </c>
      <c r="I5" s="28" t="s">
        <v>166</v>
      </c>
      <c r="J5" s="26"/>
      <c r="K5" s="50"/>
      <c r="L5" s="26"/>
      <c r="M5" s="6">
        <v>3</v>
      </c>
      <c r="N5" s="6">
        <f>0.8*0.4+0.7*1.4+0.7*0.5</f>
        <v>1.65</v>
      </c>
      <c r="O5" s="172"/>
      <c r="P5" s="9" t="s">
        <v>165</v>
      </c>
    </row>
    <row r="6" spans="2:16" x14ac:dyDescent="0.3">
      <c r="B6" s="42" t="s">
        <v>158</v>
      </c>
      <c r="C6" s="43" t="s">
        <v>34</v>
      </c>
      <c r="D6" s="6" t="s">
        <v>149</v>
      </c>
      <c r="E6" s="44">
        <v>7.3</v>
      </c>
      <c r="F6" s="5" t="s">
        <v>75</v>
      </c>
      <c r="G6" s="44">
        <f>4*0.9*0.5+0.5*0.6</f>
        <v>2.1</v>
      </c>
      <c r="H6" s="26" t="s">
        <v>168</v>
      </c>
      <c r="I6" s="45" t="s">
        <v>170</v>
      </c>
      <c r="J6" s="26" t="s">
        <v>167</v>
      </c>
      <c r="K6" s="45"/>
      <c r="L6" s="47"/>
      <c r="M6" s="29">
        <v>1</v>
      </c>
      <c r="N6" s="29">
        <f>0.8*1</f>
        <v>0.8</v>
      </c>
      <c r="O6" s="172"/>
      <c r="P6" s="46"/>
    </row>
    <row r="7" spans="2:16" x14ac:dyDescent="0.3">
      <c r="B7" s="8" t="s">
        <v>159</v>
      </c>
      <c r="C7" s="5" t="s">
        <v>34</v>
      </c>
      <c r="D7" s="6" t="s">
        <v>149</v>
      </c>
      <c r="E7" s="7">
        <v>11.3</v>
      </c>
      <c r="F7" s="5" t="s">
        <v>75</v>
      </c>
      <c r="G7" s="7">
        <f>3*0.9*0.5+2*0.5*0.6</f>
        <v>1.9500000000000002</v>
      </c>
      <c r="H7" s="26" t="s">
        <v>169</v>
      </c>
      <c r="I7" s="45" t="s">
        <v>171</v>
      </c>
      <c r="J7" s="26" t="s">
        <v>161</v>
      </c>
      <c r="K7" s="28"/>
      <c r="L7" s="28"/>
      <c r="M7" s="6">
        <v>1</v>
      </c>
      <c r="N7" s="6">
        <f>0.8*1</f>
        <v>0.8</v>
      </c>
      <c r="O7" s="172"/>
      <c r="P7" s="48"/>
    </row>
    <row r="8" spans="2:16" x14ac:dyDescent="0.3">
      <c r="B8" s="8" t="s">
        <v>160</v>
      </c>
      <c r="C8" s="5" t="s">
        <v>34</v>
      </c>
      <c r="D8" s="6" t="s">
        <v>149</v>
      </c>
      <c r="E8" s="7">
        <v>15.9</v>
      </c>
      <c r="F8" s="5" t="s">
        <v>75</v>
      </c>
      <c r="G8" s="7">
        <f>1.7*0.5+1.1*0.8+2*0.5*0.6</f>
        <v>2.33</v>
      </c>
      <c r="H8" s="28" t="s">
        <v>172</v>
      </c>
      <c r="I8" s="28" t="s">
        <v>173</v>
      </c>
      <c r="J8" s="45" t="s">
        <v>171</v>
      </c>
      <c r="K8" s="26" t="s">
        <v>161</v>
      </c>
      <c r="L8" s="26" t="s">
        <v>174</v>
      </c>
      <c r="M8" s="6">
        <v>1</v>
      </c>
      <c r="N8" s="6">
        <f>0.9*0.9</f>
        <v>0.81</v>
      </c>
      <c r="O8" s="172"/>
      <c r="P8" s="9"/>
    </row>
    <row r="9" spans="2:16" x14ac:dyDescent="0.3">
      <c r="B9" s="8"/>
      <c r="C9" s="5"/>
      <c r="D9" s="5"/>
      <c r="E9" s="7"/>
      <c r="F9" s="5"/>
      <c r="G9" s="7"/>
      <c r="H9" s="28"/>
      <c r="I9" s="28"/>
      <c r="J9" s="28"/>
      <c r="K9" s="26"/>
      <c r="L9" s="26"/>
      <c r="M9" s="5"/>
      <c r="N9" s="29"/>
      <c r="O9" s="58"/>
      <c r="P9" s="9"/>
    </row>
    <row r="10" spans="2:16" x14ac:dyDescent="0.3">
      <c r="B10" s="8"/>
      <c r="C10" s="5"/>
      <c r="D10" s="5"/>
      <c r="E10" s="7"/>
      <c r="F10" s="5"/>
      <c r="G10" s="6"/>
      <c r="H10" s="26"/>
      <c r="I10" s="26"/>
      <c r="J10" s="26"/>
      <c r="K10" s="26"/>
      <c r="L10" s="26"/>
      <c r="M10" s="6"/>
      <c r="N10" s="6"/>
      <c r="O10" s="57"/>
      <c r="P10" s="9"/>
    </row>
    <row r="11" spans="2:16" x14ac:dyDescent="0.3">
      <c r="B11" s="8"/>
      <c r="C11" s="5"/>
      <c r="D11" s="5"/>
      <c r="E11" s="7"/>
      <c r="F11" s="5"/>
      <c r="G11" s="6"/>
      <c r="H11" s="26"/>
      <c r="I11" s="26"/>
      <c r="J11" s="26"/>
      <c r="K11" s="26"/>
      <c r="L11" s="26"/>
      <c r="M11" s="6"/>
      <c r="N11" s="6"/>
      <c r="O11" s="57"/>
      <c r="P11" s="9"/>
    </row>
    <row r="12" spans="2:16" ht="15" thickBot="1" x14ac:dyDescent="0.35">
      <c r="B12" s="36"/>
      <c r="C12" s="10"/>
      <c r="D12" s="10"/>
      <c r="E12" s="10"/>
      <c r="F12" s="10"/>
      <c r="G12" s="10"/>
      <c r="H12" s="37"/>
      <c r="I12" s="37"/>
      <c r="J12" s="37"/>
      <c r="K12" s="37"/>
      <c r="L12" s="37"/>
      <c r="M12" s="10"/>
      <c r="N12" s="10"/>
      <c r="O12" s="59"/>
      <c r="P12" s="11"/>
    </row>
    <row r="13" spans="2:16" x14ac:dyDescent="0.3">
      <c r="B13" s="3"/>
      <c r="H13" s="4"/>
      <c r="I13" s="4"/>
      <c r="J13" s="4"/>
      <c r="K13" s="4"/>
      <c r="L13" s="4"/>
    </row>
    <row r="14" spans="2:16" ht="28.8" x14ac:dyDescent="0.3">
      <c r="B14" s="6" t="s">
        <v>149</v>
      </c>
      <c r="C14" s="110" t="s">
        <v>150</v>
      </c>
      <c r="H14" s="4"/>
      <c r="I14" s="4"/>
      <c r="J14" s="4"/>
      <c r="K14" s="4"/>
      <c r="L14" s="4"/>
    </row>
    <row r="15" spans="2:16" ht="15" thickBot="1" x14ac:dyDescent="0.35">
      <c r="B15" s="3"/>
      <c r="F15" s="111"/>
      <c r="G15" s="113"/>
      <c r="H15" s="4"/>
      <c r="I15" s="4"/>
      <c r="J15" s="4"/>
      <c r="K15" s="4"/>
      <c r="L15" s="4"/>
    </row>
    <row r="16" spans="2:16" ht="58.2" thickBot="1" x14ac:dyDescent="0.35">
      <c r="B16" s="3"/>
      <c r="C16" s="17" t="s">
        <v>57</v>
      </c>
      <c r="D16" s="120" t="s">
        <v>100</v>
      </c>
      <c r="E16" s="121" t="s">
        <v>40</v>
      </c>
      <c r="F16" s="25" t="s">
        <v>181</v>
      </c>
      <c r="G16" s="114"/>
      <c r="H16" s="4"/>
      <c r="I16" s="4"/>
      <c r="J16" s="4"/>
      <c r="K16" s="4"/>
      <c r="L16" s="4"/>
    </row>
    <row r="17" spans="2:12" x14ac:dyDescent="0.3">
      <c r="B17" s="3"/>
      <c r="C17" s="5" t="s">
        <v>75</v>
      </c>
      <c r="D17" s="109" t="s">
        <v>149</v>
      </c>
      <c r="E17" s="138">
        <f>E4+E5+E6+E7+E8-G4-G5-G6-G7-G8</f>
        <v>55.389999999999993</v>
      </c>
      <c r="F17" s="123">
        <f>E17*12</f>
        <v>664.68</v>
      </c>
      <c r="G17" s="114"/>
      <c r="H17" s="4"/>
      <c r="I17" s="4"/>
      <c r="J17" s="4"/>
      <c r="K17" s="4"/>
      <c r="L17" s="4"/>
    </row>
    <row r="18" spans="2:12" ht="15" thickBot="1" x14ac:dyDescent="0.35">
      <c r="C18" s="88" t="s">
        <v>16</v>
      </c>
      <c r="D18" s="82"/>
      <c r="E18" s="141">
        <f>SUM(N4+N5+N6+N7+N8)</f>
        <v>5.7099999999999991</v>
      </c>
      <c r="F18" s="124"/>
      <c r="G18" s="114"/>
      <c r="H18" s="4"/>
      <c r="I18" s="4"/>
      <c r="J18" s="4"/>
      <c r="K18" s="4"/>
      <c r="L18" s="4"/>
    </row>
    <row r="19" spans="2:12" x14ac:dyDescent="0.3">
      <c r="F19" s="112"/>
      <c r="G19" s="125"/>
      <c r="H19" s="4"/>
      <c r="I19" s="4"/>
      <c r="J19" s="4"/>
      <c r="K19" s="4"/>
      <c r="L19" s="4"/>
    </row>
    <row r="20" spans="2:12" x14ac:dyDescent="0.3">
      <c r="H20" s="4"/>
      <c r="I20" s="4"/>
      <c r="J20" s="4"/>
      <c r="K20" s="4"/>
      <c r="L20" s="4"/>
    </row>
    <row r="21" spans="2:12" x14ac:dyDescent="0.3">
      <c r="H21" s="4"/>
      <c r="I21" s="4"/>
      <c r="J21" s="4"/>
      <c r="K21" s="4"/>
      <c r="L21" s="4"/>
    </row>
    <row r="22" spans="2:12" x14ac:dyDescent="0.3">
      <c r="H22" s="4"/>
      <c r="I22" s="4"/>
      <c r="J22" s="4"/>
      <c r="K22" s="4"/>
      <c r="L22" s="4"/>
    </row>
    <row r="23" spans="2:12" x14ac:dyDescent="0.3">
      <c r="H23" s="4"/>
      <c r="I23" s="4"/>
      <c r="J23" s="4"/>
      <c r="K23" s="4"/>
      <c r="L23" s="4"/>
    </row>
    <row r="24" spans="2:12" x14ac:dyDescent="0.3">
      <c r="H24" s="4"/>
      <c r="I24" s="4"/>
      <c r="J24" s="4"/>
      <c r="K24" s="4"/>
      <c r="L24" s="4"/>
    </row>
    <row r="25" spans="2:12" x14ac:dyDescent="0.3">
      <c r="H25" s="4"/>
      <c r="I25" s="4"/>
      <c r="J25" s="4"/>
      <c r="K25" s="4"/>
      <c r="L25" s="4"/>
    </row>
    <row r="26" spans="2:12" x14ac:dyDescent="0.3">
      <c r="H26" s="4"/>
      <c r="I26" s="4"/>
      <c r="J26" s="4"/>
      <c r="K26" s="4"/>
      <c r="L26" s="4"/>
    </row>
    <row r="27" spans="2:12" x14ac:dyDescent="0.3">
      <c r="H27" s="4"/>
      <c r="I27" s="4"/>
      <c r="J27" s="4"/>
      <c r="K27" s="4"/>
      <c r="L27" s="4"/>
    </row>
    <row r="28" spans="2:12" x14ac:dyDescent="0.3">
      <c r="H28" s="4"/>
      <c r="I28" s="4"/>
      <c r="J28" s="4"/>
      <c r="K28" s="4"/>
      <c r="L28" s="4"/>
    </row>
    <row r="29" spans="2:12" x14ac:dyDescent="0.3">
      <c r="H29" s="4"/>
      <c r="I29" s="4"/>
      <c r="J29" s="4"/>
      <c r="K29" s="4"/>
      <c r="L29" s="4"/>
    </row>
    <row r="30" spans="2:12" x14ac:dyDescent="0.3">
      <c r="H30" s="4"/>
      <c r="I30" s="4"/>
      <c r="J30" s="4"/>
      <c r="K30" s="4"/>
      <c r="L30" s="4"/>
    </row>
    <row r="31" spans="2:12" x14ac:dyDescent="0.3">
      <c r="H31" s="4"/>
      <c r="I31" s="4"/>
      <c r="J31" s="4"/>
      <c r="K31" s="4"/>
      <c r="L31" s="4"/>
    </row>
    <row r="32" spans="2:12" x14ac:dyDescent="0.3">
      <c r="H32" s="4"/>
      <c r="I32" s="4"/>
      <c r="J32" s="4"/>
      <c r="K32" s="4"/>
      <c r="L32" s="4"/>
    </row>
    <row r="33" spans="8:12" x14ac:dyDescent="0.3">
      <c r="H33" s="4"/>
      <c r="I33" s="4"/>
      <c r="J33" s="4"/>
      <c r="K33" s="4"/>
      <c r="L33" s="4"/>
    </row>
    <row r="34" spans="8:12" x14ac:dyDescent="0.3">
      <c r="H34" s="4"/>
      <c r="I34" s="4"/>
      <c r="J34" s="4"/>
      <c r="K34" s="4"/>
      <c r="L34" s="4"/>
    </row>
    <row r="35" spans="8:12" x14ac:dyDescent="0.3">
      <c r="H35" s="4"/>
      <c r="I35" s="4"/>
      <c r="J35" s="4"/>
      <c r="K35" s="4"/>
      <c r="L35" s="4"/>
    </row>
    <row r="36" spans="8:12" x14ac:dyDescent="0.3">
      <c r="H36" s="4"/>
      <c r="I36" s="4"/>
      <c r="J36" s="4"/>
      <c r="K36" s="4"/>
      <c r="L36" s="4"/>
    </row>
    <row r="37" spans="8:12" x14ac:dyDescent="0.3">
      <c r="H37" s="4"/>
      <c r="I37" s="4"/>
      <c r="J37" s="4"/>
      <c r="K37" s="4"/>
      <c r="L37" s="4"/>
    </row>
    <row r="38" spans="8:12" x14ac:dyDescent="0.3">
      <c r="H38" s="4"/>
      <c r="I38" s="4"/>
      <c r="J38" s="4"/>
      <c r="K38" s="4"/>
      <c r="L38" s="4"/>
    </row>
    <row r="39" spans="8:12" x14ac:dyDescent="0.3">
      <c r="H39" s="4"/>
      <c r="I39" s="4"/>
      <c r="J39" s="4"/>
      <c r="K39" s="4"/>
      <c r="L39" s="4"/>
    </row>
    <row r="40" spans="8:12" x14ac:dyDescent="0.3">
      <c r="H40" s="4"/>
      <c r="I40" s="4"/>
      <c r="J40" s="4"/>
      <c r="K40" s="4"/>
      <c r="L40" s="4"/>
    </row>
    <row r="41" spans="8:12" x14ac:dyDescent="0.3">
      <c r="H41" s="4"/>
      <c r="I41" s="4"/>
      <c r="J41" s="4"/>
      <c r="K41" s="4"/>
      <c r="L41" s="4"/>
    </row>
    <row r="42" spans="8:12" x14ac:dyDescent="0.3">
      <c r="H42" s="4"/>
      <c r="I42" s="4"/>
      <c r="J42" s="4"/>
      <c r="K42" s="4"/>
      <c r="L42" s="4"/>
    </row>
    <row r="43" spans="8:12" x14ac:dyDescent="0.3">
      <c r="H43" s="4"/>
      <c r="I43" s="4"/>
      <c r="J43" s="4"/>
      <c r="K43" s="4"/>
      <c r="L43" s="4"/>
    </row>
    <row r="44" spans="8:12" x14ac:dyDescent="0.3">
      <c r="H44" s="4"/>
      <c r="I44" s="4"/>
      <c r="J44" s="4"/>
      <c r="K44" s="4"/>
      <c r="L44" s="4"/>
    </row>
    <row r="45" spans="8:12" x14ac:dyDescent="0.3">
      <c r="H45" s="4"/>
      <c r="I45" s="4"/>
      <c r="J45" s="4"/>
      <c r="K45" s="4"/>
      <c r="L45" s="4"/>
    </row>
    <row r="46" spans="8:12" x14ac:dyDescent="0.3">
      <c r="H46" s="4"/>
      <c r="I46" s="4"/>
      <c r="J46" s="4"/>
      <c r="K46" s="4"/>
      <c r="L46" s="4"/>
    </row>
    <row r="47" spans="8:12" x14ac:dyDescent="0.3">
      <c r="H47" s="4"/>
      <c r="I47" s="4"/>
      <c r="J47" s="4"/>
      <c r="K47" s="4"/>
      <c r="L47" s="4"/>
    </row>
    <row r="48" spans="8:12" x14ac:dyDescent="0.3">
      <c r="H48" s="4"/>
      <c r="I48" s="4"/>
      <c r="J48" s="4"/>
      <c r="K48" s="4"/>
      <c r="L48" s="4"/>
    </row>
    <row r="49" spans="8:12" x14ac:dyDescent="0.3">
      <c r="H49" s="4"/>
      <c r="I49" s="4"/>
      <c r="J49" s="4"/>
      <c r="K49" s="4"/>
      <c r="L49" s="4"/>
    </row>
    <row r="50" spans="8:12" x14ac:dyDescent="0.3">
      <c r="H50" s="4"/>
      <c r="I50" s="4"/>
      <c r="J50" s="4"/>
      <c r="K50" s="4"/>
      <c r="L50" s="4"/>
    </row>
    <row r="51" spans="8:12" x14ac:dyDescent="0.3">
      <c r="H51" s="4"/>
      <c r="I51" s="4"/>
      <c r="J51" s="4"/>
      <c r="K51" s="4"/>
      <c r="L51" s="4"/>
    </row>
    <row r="52" spans="8:12" x14ac:dyDescent="0.3">
      <c r="H52" s="4"/>
      <c r="I52" s="4"/>
      <c r="J52" s="4"/>
      <c r="K52" s="4"/>
      <c r="L52" s="4"/>
    </row>
    <row r="53" spans="8:12" x14ac:dyDescent="0.3">
      <c r="H53" s="4"/>
      <c r="I53" s="4"/>
      <c r="J53" s="4"/>
      <c r="K53" s="4"/>
      <c r="L53" s="4"/>
    </row>
    <row r="54" spans="8:12" x14ac:dyDescent="0.3">
      <c r="H54" s="4"/>
      <c r="I54" s="4"/>
      <c r="J54" s="4"/>
      <c r="K54" s="4"/>
      <c r="L54" s="4"/>
    </row>
    <row r="55" spans="8:12" x14ac:dyDescent="0.3">
      <c r="H55" s="4"/>
      <c r="I55" s="4"/>
      <c r="J55" s="4"/>
      <c r="K55" s="4"/>
      <c r="L55" s="4"/>
    </row>
    <row r="56" spans="8:12" x14ac:dyDescent="0.3">
      <c r="H56" s="4"/>
      <c r="I56" s="4"/>
      <c r="J56" s="4"/>
      <c r="K56" s="4"/>
      <c r="L56" s="4"/>
    </row>
    <row r="57" spans="8:12" x14ac:dyDescent="0.3">
      <c r="H57" s="4"/>
      <c r="I57" s="4"/>
      <c r="J57" s="4"/>
      <c r="K57" s="4"/>
      <c r="L57" s="4"/>
    </row>
    <row r="58" spans="8:12" x14ac:dyDescent="0.3">
      <c r="H58" s="4"/>
      <c r="I58" s="4"/>
      <c r="J58" s="4"/>
      <c r="K58" s="4"/>
      <c r="L58" s="4"/>
    </row>
    <row r="59" spans="8:12" x14ac:dyDescent="0.3">
      <c r="H59" s="4"/>
      <c r="I59" s="4"/>
      <c r="J59" s="4"/>
      <c r="K59" s="4"/>
      <c r="L59" s="4"/>
    </row>
    <row r="60" spans="8:12" x14ac:dyDescent="0.3">
      <c r="H60" s="4"/>
      <c r="I60" s="4"/>
      <c r="J60" s="4"/>
      <c r="K60" s="4"/>
      <c r="L60" s="4"/>
    </row>
    <row r="61" spans="8:12" x14ac:dyDescent="0.3">
      <c r="H61" s="4"/>
      <c r="I61" s="4"/>
      <c r="J61" s="4"/>
      <c r="K61" s="4"/>
      <c r="L61" s="4"/>
    </row>
    <row r="62" spans="8:12" x14ac:dyDescent="0.3">
      <c r="H62" s="4"/>
      <c r="I62" s="4"/>
      <c r="J62" s="4"/>
      <c r="K62" s="4"/>
      <c r="L62" s="4"/>
    </row>
    <row r="63" spans="8:12" x14ac:dyDescent="0.3">
      <c r="H63" s="4"/>
      <c r="I63" s="4"/>
      <c r="J63" s="4"/>
      <c r="K63" s="4"/>
      <c r="L63" s="4"/>
    </row>
    <row r="64" spans="8:12" x14ac:dyDescent="0.3">
      <c r="H64" s="4"/>
      <c r="I64" s="4"/>
      <c r="J64" s="4"/>
      <c r="K64" s="4"/>
      <c r="L64" s="4"/>
    </row>
    <row r="65" spans="8:12" x14ac:dyDescent="0.3">
      <c r="H65" s="4"/>
      <c r="I65" s="4"/>
      <c r="J65" s="4"/>
      <c r="K65" s="4"/>
      <c r="L65" s="4"/>
    </row>
    <row r="66" spans="8:12" x14ac:dyDescent="0.3">
      <c r="H66" s="4"/>
      <c r="I66" s="4"/>
      <c r="J66" s="4"/>
      <c r="K66" s="4"/>
      <c r="L66" s="4"/>
    </row>
    <row r="67" spans="8:12" x14ac:dyDescent="0.3">
      <c r="H67" s="4"/>
      <c r="I67" s="4"/>
      <c r="J67" s="4"/>
      <c r="K67" s="4"/>
      <c r="L67" s="4"/>
    </row>
    <row r="68" spans="8:12" x14ac:dyDescent="0.3">
      <c r="H68" s="4"/>
      <c r="I68" s="4"/>
      <c r="J68" s="4"/>
      <c r="K68" s="4"/>
      <c r="L68" s="4"/>
    </row>
    <row r="69" spans="8:12" x14ac:dyDescent="0.3">
      <c r="H69" s="4"/>
      <c r="I69" s="4"/>
      <c r="J69" s="4"/>
      <c r="K69" s="4"/>
      <c r="L69" s="4"/>
    </row>
    <row r="70" spans="8:12" x14ac:dyDescent="0.3">
      <c r="H70" s="4"/>
      <c r="I70" s="4"/>
      <c r="J70" s="4"/>
      <c r="K70" s="4"/>
      <c r="L70" s="4"/>
    </row>
    <row r="71" spans="8:12" x14ac:dyDescent="0.3">
      <c r="H71" s="4"/>
      <c r="I71" s="4"/>
      <c r="J71" s="4"/>
      <c r="K71" s="4"/>
      <c r="L71" s="4"/>
    </row>
    <row r="72" spans="8:12" x14ac:dyDescent="0.3">
      <c r="H72" s="4"/>
      <c r="I72" s="4"/>
      <c r="J72" s="4"/>
      <c r="K72" s="4"/>
      <c r="L72" s="4"/>
    </row>
    <row r="73" spans="8:12" x14ac:dyDescent="0.3">
      <c r="H73" s="4"/>
      <c r="I73" s="4"/>
      <c r="J73" s="4"/>
      <c r="K73" s="4"/>
      <c r="L73" s="4"/>
    </row>
    <row r="74" spans="8:12" x14ac:dyDescent="0.3">
      <c r="H74" s="4"/>
      <c r="I74" s="4"/>
      <c r="J74" s="4"/>
      <c r="K74" s="4"/>
      <c r="L74" s="4"/>
    </row>
    <row r="75" spans="8:12" x14ac:dyDescent="0.3">
      <c r="H75" s="4"/>
      <c r="I75" s="4"/>
      <c r="J75" s="4"/>
      <c r="K75" s="4"/>
      <c r="L75" s="4"/>
    </row>
    <row r="76" spans="8:12" x14ac:dyDescent="0.3">
      <c r="H76" s="4"/>
      <c r="I76" s="4"/>
      <c r="J76" s="4"/>
      <c r="K76" s="4"/>
      <c r="L76" s="4"/>
    </row>
    <row r="77" spans="8:12" x14ac:dyDescent="0.3">
      <c r="H77" s="4"/>
      <c r="I77" s="4"/>
      <c r="J77" s="4"/>
      <c r="K77" s="4"/>
      <c r="L77" s="4"/>
    </row>
    <row r="78" spans="8:12" x14ac:dyDescent="0.3">
      <c r="H78" s="4"/>
      <c r="I78" s="4"/>
      <c r="J78" s="4"/>
      <c r="K78" s="4"/>
      <c r="L78" s="4"/>
    </row>
    <row r="79" spans="8:12" x14ac:dyDescent="0.3">
      <c r="H79" s="4"/>
      <c r="I79" s="4"/>
      <c r="J79" s="4"/>
      <c r="K79" s="4"/>
      <c r="L79" s="4"/>
    </row>
    <row r="80" spans="8:12" x14ac:dyDescent="0.3">
      <c r="H80" s="4"/>
      <c r="I80" s="4"/>
      <c r="J80" s="4"/>
      <c r="K80" s="4"/>
      <c r="L80" s="4"/>
    </row>
  </sheetData>
  <mergeCells count="7">
    <mergeCell ref="O4:O8"/>
    <mergeCell ref="B1:P1"/>
    <mergeCell ref="D2:D3"/>
    <mergeCell ref="H2:L2"/>
    <mergeCell ref="M2:N2"/>
    <mergeCell ref="O2:O3"/>
    <mergeCell ref="H3:L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EDA3EE-E1B2-4992-9046-DBCA6DA6B4D0}">
  <dimension ref="B1:P75"/>
  <sheetViews>
    <sheetView tabSelected="1" workbookViewId="0">
      <selection activeCell="F20" sqref="F20"/>
    </sheetView>
  </sheetViews>
  <sheetFormatPr defaultRowHeight="14.4" x14ac:dyDescent="0.3"/>
  <cols>
    <col min="2" max="2" width="18.109375" customWidth="1"/>
    <col min="3" max="4" width="20.6640625" customWidth="1"/>
    <col min="5" max="5" width="16" customWidth="1"/>
    <col min="6" max="6" width="25.33203125" customWidth="1"/>
    <col min="7" max="7" width="25.88671875" customWidth="1"/>
    <col min="8" max="8" width="24.88671875" customWidth="1"/>
    <col min="9" max="9" width="23.33203125" customWidth="1"/>
    <col min="10" max="10" width="21.6640625" customWidth="1"/>
    <col min="11" max="11" width="28.88671875" customWidth="1"/>
    <col min="12" max="12" width="20.6640625" customWidth="1"/>
    <col min="13" max="13" width="21.6640625" customWidth="1"/>
    <col min="14" max="14" width="13.6640625" customWidth="1"/>
    <col min="15" max="15" width="17.5546875" customWidth="1"/>
    <col min="16" max="16" width="24.44140625" customWidth="1"/>
  </cols>
  <sheetData>
    <row r="1" spans="2:16" ht="15" thickBot="1" x14ac:dyDescent="0.35">
      <c r="B1" s="174" t="s">
        <v>175</v>
      </c>
      <c r="C1" s="175"/>
      <c r="D1" s="175"/>
      <c r="E1" s="175"/>
      <c r="F1" s="175"/>
      <c r="G1" s="175"/>
      <c r="H1" s="175"/>
      <c r="I1" s="175"/>
      <c r="J1" s="175"/>
      <c r="K1" s="175"/>
      <c r="L1" s="175"/>
      <c r="M1" s="175"/>
      <c r="N1" s="175"/>
      <c r="O1" s="175"/>
      <c r="P1" s="176"/>
    </row>
    <row r="2" spans="2:16" ht="43.8" thickBot="1" x14ac:dyDescent="0.35">
      <c r="B2" s="12" t="s">
        <v>43</v>
      </c>
      <c r="C2" s="12" t="s">
        <v>1</v>
      </c>
      <c r="D2" s="162" t="s">
        <v>87</v>
      </c>
      <c r="E2" s="12" t="s">
        <v>42</v>
      </c>
      <c r="F2" s="24" t="s">
        <v>19</v>
      </c>
      <c r="G2" s="25" t="s">
        <v>27</v>
      </c>
      <c r="H2" s="167" t="s">
        <v>24</v>
      </c>
      <c r="I2" s="168"/>
      <c r="J2" s="168"/>
      <c r="K2" s="168"/>
      <c r="L2" s="170"/>
      <c r="M2" s="168" t="s">
        <v>16</v>
      </c>
      <c r="N2" s="168"/>
      <c r="O2" s="162" t="s">
        <v>88</v>
      </c>
      <c r="P2" s="15" t="s">
        <v>3</v>
      </c>
    </row>
    <row r="3" spans="2:16" ht="15" thickBot="1" x14ac:dyDescent="0.35">
      <c r="B3" s="12" t="s">
        <v>41</v>
      </c>
      <c r="C3" s="30"/>
      <c r="D3" s="163"/>
      <c r="E3" s="20" t="s">
        <v>40</v>
      </c>
      <c r="F3" s="23" t="s">
        <v>45</v>
      </c>
      <c r="G3" s="12" t="s">
        <v>40</v>
      </c>
      <c r="H3" s="154" t="s">
        <v>44</v>
      </c>
      <c r="I3" s="154"/>
      <c r="J3" s="154"/>
      <c r="K3" s="154"/>
      <c r="L3" s="154"/>
      <c r="M3" s="23" t="s">
        <v>17</v>
      </c>
      <c r="N3" s="23" t="s">
        <v>40</v>
      </c>
      <c r="O3" s="163"/>
      <c r="P3" s="15"/>
    </row>
    <row r="4" spans="2:16" x14ac:dyDescent="0.3">
      <c r="B4" s="31" t="s">
        <v>176</v>
      </c>
      <c r="C4" s="5" t="s">
        <v>34</v>
      </c>
      <c r="D4" s="109" t="s">
        <v>149</v>
      </c>
      <c r="E4" s="33">
        <v>10.8</v>
      </c>
      <c r="F4" s="5" t="s">
        <v>75</v>
      </c>
      <c r="G4" s="33">
        <f>2.1*0.5+0.5*0.6</f>
        <v>1.35</v>
      </c>
      <c r="H4" s="34" t="s">
        <v>179</v>
      </c>
      <c r="I4" s="26" t="s">
        <v>178</v>
      </c>
      <c r="J4" s="45" t="s">
        <v>170</v>
      </c>
      <c r="K4" s="33"/>
      <c r="L4" s="33"/>
      <c r="M4" s="33">
        <v>3</v>
      </c>
      <c r="N4" s="33">
        <f>1.5*0.7+0.5</f>
        <v>1.5499999999999998</v>
      </c>
      <c r="O4" s="171" t="s">
        <v>91</v>
      </c>
      <c r="P4" s="35" t="s">
        <v>180</v>
      </c>
    </row>
    <row r="5" spans="2:16" x14ac:dyDescent="0.3">
      <c r="B5" s="8" t="s">
        <v>177</v>
      </c>
      <c r="C5" s="5" t="s">
        <v>68</v>
      </c>
      <c r="D5" s="6" t="s">
        <v>149</v>
      </c>
      <c r="E5" s="6">
        <v>8.3000000000000007</v>
      </c>
      <c r="F5" s="5" t="s">
        <v>75</v>
      </c>
      <c r="G5" s="7">
        <v>0</v>
      </c>
      <c r="H5" s="28"/>
      <c r="I5" s="28"/>
      <c r="J5" s="26"/>
      <c r="K5" s="50"/>
      <c r="L5" s="26"/>
      <c r="M5" s="6"/>
      <c r="N5" s="6"/>
      <c r="O5" s="172"/>
      <c r="P5" s="9"/>
    </row>
    <row r="6" spans="2:16" x14ac:dyDescent="0.3">
      <c r="B6" s="8"/>
      <c r="C6" s="5"/>
      <c r="D6" s="5"/>
      <c r="E6" s="7"/>
      <c r="F6" s="5"/>
      <c r="G6" s="6"/>
      <c r="H6" s="26"/>
      <c r="I6" s="26"/>
      <c r="J6" s="26"/>
      <c r="K6" s="26"/>
      <c r="L6" s="26"/>
      <c r="M6" s="6"/>
      <c r="N6" s="6"/>
      <c r="O6" s="57"/>
      <c r="P6" s="9"/>
    </row>
    <row r="7" spans="2:16" ht="15" thickBot="1" x14ac:dyDescent="0.35">
      <c r="B7" s="36"/>
      <c r="C7" s="10"/>
      <c r="D7" s="10"/>
      <c r="E7" s="10"/>
      <c r="F7" s="10"/>
      <c r="G7" s="10"/>
      <c r="H7" s="37"/>
      <c r="I7" s="37"/>
      <c r="J7" s="37"/>
      <c r="K7" s="37"/>
      <c r="L7" s="37"/>
      <c r="M7" s="10"/>
      <c r="N7" s="10"/>
      <c r="O7" s="59"/>
      <c r="P7" s="11"/>
    </row>
    <row r="8" spans="2:16" x14ac:dyDescent="0.3">
      <c r="B8" s="3"/>
      <c r="H8" s="4"/>
      <c r="I8" s="4"/>
      <c r="J8" s="4"/>
      <c r="K8" s="4"/>
      <c r="L8" s="4"/>
    </row>
    <row r="9" spans="2:16" ht="28.8" x14ac:dyDescent="0.3">
      <c r="B9" s="6" t="s">
        <v>149</v>
      </c>
      <c r="C9" s="110" t="s">
        <v>150</v>
      </c>
      <c r="H9" s="4"/>
      <c r="I9" s="4"/>
      <c r="J9" s="4"/>
      <c r="K9" s="4"/>
      <c r="L9" s="4"/>
    </row>
    <row r="10" spans="2:16" ht="15" thickBot="1" x14ac:dyDescent="0.35">
      <c r="B10" s="3"/>
      <c r="F10" s="111"/>
      <c r="G10" s="113"/>
      <c r="H10" s="4"/>
      <c r="I10" s="4"/>
      <c r="J10" s="4"/>
      <c r="K10" s="4"/>
      <c r="L10" s="4"/>
    </row>
    <row r="11" spans="2:16" ht="58.2" thickBot="1" x14ac:dyDescent="0.35">
      <c r="B11" s="3"/>
      <c r="C11" s="17" t="s">
        <v>57</v>
      </c>
      <c r="D11" s="120" t="s">
        <v>100</v>
      </c>
      <c r="E11" s="121" t="s">
        <v>40</v>
      </c>
      <c r="F11" s="25" t="s">
        <v>182</v>
      </c>
      <c r="G11" s="114"/>
      <c r="H11" s="4"/>
      <c r="I11" s="4"/>
      <c r="J11" s="4"/>
      <c r="K11" s="4"/>
      <c r="L11" s="4"/>
    </row>
    <row r="12" spans="2:16" x14ac:dyDescent="0.3">
      <c r="B12" s="3"/>
      <c r="C12" s="5" t="s">
        <v>75</v>
      </c>
      <c r="D12" s="109" t="s">
        <v>149</v>
      </c>
      <c r="E12" s="138">
        <f>E4-G4+E5-G5</f>
        <v>17.75</v>
      </c>
      <c r="F12" s="123">
        <f>E12*12</f>
        <v>213</v>
      </c>
      <c r="G12" s="114"/>
      <c r="H12" s="4"/>
      <c r="I12" s="4"/>
      <c r="J12" s="4"/>
      <c r="K12" s="4"/>
      <c r="L12" s="4"/>
    </row>
    <row r="13" spans="2:16" ht="15" thickBot="1" x14ac:dyDescent="0.35">
      <c r="C13" s="88" t="s">
        <v>16</v>
      </c>
      <c r="D13" s="82"/>
      <c r="E13" s="141">
        <v>1.55</v>
      </c>
      <c r="F13" s="124"/>
      <c r="G13" s="114"/>
      <c r="H13" s="4"/>
      <c r="I13" s="4"/>
      <c r="J13" s="4"/>
      <c r="K13" s="4"/>
      <c r="L13" s="4"/>
    </row>
    <row r="14" spans="2:16" x14ac:dyDescent="0.3">
      <c r="F14" s="112"/>
      <c r="G14" s="125"/>
      <c r="H14" s="4"/>
      <c r="I14" s="4"/>
      <c r="J14" s="4"/>
      <c r="K14" s="4"/>
      <c r="L14" s="4"/>
    </row>
    <row r="15" spans="2:16" x14ac:dyDescent="0.3">
      <c r="H15" s="4"/>
      <c r="I15" s="4"/>
      <c r="J15" s="4"/>
      <c r="K15" s="4"/>
      <c r="L15" s="4"/>
    </row>
    <row r="16" spans="2:16" x14ac:dyDescent="0.3">
      <c r="H16" s="4"/>
      <c r="I16" s="4"/>
      <c r="J16" s="4"/>
      <c r="K16" s="4"/>
      <c r="L16" s="4"/>
    </row>
    <row r="17" spans="8:12" x14ac:dyDescent="0.3">
      <c r="H17" s="4"/>
      <c r="I17" s="4"/>
      <c r="J17" s="4"/>
      <c r="K17" s="4"/>
      <c r="L17" s="4"/>
    </row>
    <row r="18" spans="8:12" x14ac:dyDescent="0.3">
      <c r="H18" s="4"/>
      <c r="I18" s="4"/>
      <c r="J18" s="4"/>
      <c r="K18" s="4"/>
      <c r="L18" s="4"/>
    </row>
    <row r="19" spans="8:12" x14ac:dyDescent="0.3">
      <c r="H19" s="4"/>
      <c r="I19" s="4"/>
      <c r="J19" s="4"/>
      <c r="K19" s="4"/>
      <c r="L19" s="4"/>
    </row>
    <row r="20" spans="8:12" x14ac:dyDescent="0.3">
      <c r="H20" s="4"/>
      <c r="I20" s="4"/>
      <c r="J20" s="4"/>
      <c r="K20" s="4"/>
      <c r="L20" s="4"/>
    </row>
    <row r="21" spans="8:12" x14ac:dyDescent="0.3">
      <c r="H21" s="4"/>
      <c r="I21" s="4"/>
      <c r="J21" s="4"/>
      <c r="K21" s="4"/>
      <c r="L21" s="4"/>
    </row>
    <row r="22" spans="8:12" x14ac:dyDescent="0.3">
      <c r="H22" s="4"/>
      <c r="I22" s="4"/>
      <c r="J22" s="4"/>
      <c r="K22" s="4"/>
      <c r="L22" s="4"/>
    </row>
    <row r="23" spans="8:12" x14ac:dyDescent="0.3">
      <c r="H23" s="4"/>
      <c r="I23" s="4"/>
      <c r="J23" s="4"/>
      <c r="K23" s="4"/>
      <c r="L23" s="4"/>
    </row>
    <row r="24" spans="8:12" x14ac:dyDescent="0.3">
      <c r="H24" s="4"/>
      <c r="I24" s="4"/>
      <c r="J24" s="4"/>
      <c r="K24" s="4"/>
      <c r="L24" s="4"/>
    </row>
    <row r="25" spans="8:12" x14ac:dyDescent="0.3">
      <c r="H25" s="4"/>
      <c r="I25" s="4"/>
      <c r="J25" s="4"/>
      <c r="K25" s="4"/>
      <c r="L25" s="4"/>
    </row>
    <row r="26" spans="8:12" x14ac:dyDescent="0.3">
      <c r="H26" s="4"/>
      <c r="I26" s="4"/>
      <c r="J26" s="4"/>
      <c r="K26" s="4"/>
      <c r="L26" s="4"/>
    </row>
    <row r="27" spans="8:12" x14ac:dyDescent="0.3">
      <c r="H27" s="4"/>
      <c r="I27" s="4"/>
      <c r="J27" s="4"/>
      <c r="K27" s="4"/>
      <c r="L27" s="4"/>
    </row>
    <row r="28" spans="8:12" x14ac:dyDescent="0.3">
      <c r="H28" s="4"/>
      <c r="I28" s="4"/>
      <c r="J28" s="4"/>
      <c r="K28" s="4"/>
      <c r="L28" s="4"/>
    </row>
    <row r="29" spans="8:12" x14ac:dyDescent="0.3">
      <c r="H29" s="4"/>
      <c r="I29" s="4"/>
      <c r="J29" s="4"/>
      <c r="K29" s="4"/>
      <c r="L29" s="4"/>
    </row>
    <row r="30" spans="8:12" x14ac:dyDescent="0.3">
      <c r="H30" s="4"/>
      <c r="I30" s="4"/>
      <c r="J30" s="4"/>
      <c r="K30" s="4"/>
      <c r="L30" s="4"/>
    </row>
    <row r="31" spans="8:12" x14ac:dyDescent="0.3">
      <c r="H31" s="4"/>
      <c r="I31" s="4"/>
      <c r="J31" s="4"/>
      <c r="K31" s="4"/>
      <c r="L31" s="4"/>
    </row>
    <row r="32" spans="8:12" x14ac:dyDescent="0.3">
      <c r="H32" s="4"/>
      <c r="I32" s="4"/>
      <c r="J32" s="4"/>
      <c r="K32" s="4"/>
      <c r="L32" s="4"/>
    </row>
    <row r="33" spans="8:12" x14ac:dyDescent="0.3">
      <c r="H33" s="4"/>
      <c r="I33" s="4"/>
      <c r="J33" s="4"/>
      <c r="K33" s="4"/>
      <c r="L33" s="4"/>
    </row>
    <row r="34" spans="8:12" x14ac:dyDescent="0.3">
      <c r="H34" s="4"/>
      <c r="I34" s="4"/>
      <c r="J34" s="4"/>
      <c r="K34" s="4"/>
      <c r="L34" s="4"/>
    </row>
    <row r="35" spans="8:12" x14ac:dyDescent="0.3">
      <c r="H35" s="4"/>
      <c r="I35" s="4"/>
      <c r="J35" s="4"/>
      <c r="K35" s="4"/>
      <c r="L35" s="4"/>
    </row>
    <row r="36" spans="8:12" x14ac:dyDescent="0.3">
      <c r="H36" s="4"/>
      <c r="I36" s="4"/>
      <c r="J36" s="4"/>
      <c r="K36" s="4"/>
      <c r="L36" s="4"/>
    </row>
    <row r="37" spans="8:12" x14ac:dyDescent="0.3">
      <c r="H37" s="4"/>
      <c r="I37" s="4"/>
      <c r="J37" s="4"/>
      <c r="K37" s="4"/>
      <c r="L37" s="4"/>
    </row>
    <row r="38" spans="8:12" x14ac:dyDescent="0.3">
      <c r="H38" s="4"/>
      <c r="I38" s="4"/>
      <c r="J38" s="4"/>
      <c r="K38" s="4"/>
      <c r="L38" s="4"/>
    </row>
    <row r="39" spans="8:12" x14ac:dyDescent="0.3">
      <c r="H39" s="4"/>
      <c r="I39" s="4"/>
      <c r="J39" s="4"/>
      <c r="K39" s="4"/>
      <c r="L39" s="4"/>
    </row>
    <row r="40" spans="8:12" x14ac:dyDescent="0.3">
      <c r="H40" s="4"/>
      <c r="I40" s="4"/>
      <c r="J40" s="4"/>
      <c r="K40" s="4"/>
      <c r="L40" s="4"/>
    </row>
    <row r="41" spans="8:12" x14ac:dyDescent="0.3">
      <c r="H41" s="4"/>
      <c r="I41" s="4"/>
      <c r="J41" s="4"/>
      <c r="K41" s="4"/>
      <c r="L41" s="4"/>
    </row>
    <row r="42" spans="8:12" x14ac:dyDescent="0.3">
      <c r="H42" s="4"/>
      <c r="I42" s="4"/>
      <c r="J42" s="4"/>
      <c r="K42" s="4"/>
      <c r="L42" s="4"/>
    </row>
    <row r="43" spans="8:12" x14ac:dyDescent="0.3">
      <c r="H43" s="4"/>
      <c r="I43" s="4"/>
      <c r="J43" s="4"/>
      <c r="K43" s="4"/>
      <c r="L43" s="4"/>
    </row>
    <row r="44" spans="8:12" x14ac:dyDescent="0.3">
      <c r="H44" s="4"/>
      <c r="I44" s="4"/>
      <c r="J44" s="4"/>
      <c r="K44" s="4"/>
      <c r="L44" s="4"/>
    </row>
    <row r="45" spans="8:12" x14ac:dyDescent="0.3">
      <c r="H45" s="4"/>
      <c r="I45" s="4"/>
      <c r="J45" s="4"/>
      <c r="K45" s="4"/>
      <c r="L45" s="4"/>
    </row>
    <row r="46" spans="8:12" x14ac:dyDescent="0.3">
      <c r="H46" s="4"/>
      <c r="I46" s="4"/>
      <c r="J46" s="4"/>
      <c r="K46" s="4"/>
      <c r="L46" s="4"/>
    </row>
    <row r="47" spans="8:12" x14ac:dyDescent="0.3">
      <c r="H47" s="4"/>
      <c r="I47" s="4"/>
      <c r="J47" s="4"/>
      <c r="K47" s="4"/>
      <c r="L47" s="4"/>
    </row>
    <row r="48" spans="8:12" x14ac:dyDescent="0.3">
      <c r="H48" s="4"/>
      <c r="I48" s="4"/>
      <c r="J48" s="4"/>
      <c r="K48" s="4"/>
      <c r="L48" s="4"/>
    </row>
    <row r="49" spans="8:12" x14ac:dyDescent="0.3">
      <c r="H49" s="4"/>
      <c r="I49" s="4"/>
      <c r="J49" s="4"/>
      <c r="K49" s="4"/>
      <c r="L49" s="4"/>
    </row>
    <row r="50" spans="8:12" x14ac:dyDescent="0.3">
      <c r="H50" s="4"/>
      <c r="I50" s="4"/>
      <c r="J50" s="4"/>
      <c r="K50" s="4"/>
      <c r="L50" s="4"/>
    </row>
    <row r="51" spans="8:12" x14ac:dyDescent="0.3">
      <c r="H51" s="4"/>
      <c r="I51" s="4"/>
      <c r="J51" s="4"/>
      <c r="K51" s="4"/>
      <c r="L51" s="4"/>
    </row>
    <row r="52" spans="8:12" x14ac:dyDescent="0.3">
      <c r="H52" s="4"/>
      <c r="I52" s="4"/>
      <c r="J52" s="4"/>
      <c r="K52" s="4"/>
      <c r="L52" s="4"/>
    </row>
    <row r="53" spans="8:12" x14ac:dyDescent="0.3">
      <c r="H53" s="4"/>
      <c r="I53" s="4"/>
      <c r="J53" s="4"/>
      <c r="K53" s="4"/>
      <c r="L53" s="4"/>
    </row>
    <row r="54" spans="8:12" x14ac:dyDescent="0.3">
      <c r="H54" s="4"/>
      <c r="I54" s="4"/>
      <c r="J54" s="4"/>
      <c r="K54" s="4"/>
      <c r="L54" s="4"/>
    </row>
    <row r="55" spans="8:12" x14ac:dyDescent="0.3">
      <c r="H55" s="4"/>
      <c r="I55" s="4"/>
      <c r="J55" s="4"/>
      <c r="K55" s="4"/>
      <c r="L55" s="4"/>
    </row>
    <row r="56" spans="8:12" x14ac:dyDescent="0.3">
      <c r="H56" s="4"/>
      <c r="I56" s="4"/>
      <c r="J56" s="4"/>
      <c r="K56" s="4"/>
      <c r="L56" s="4"/>
    </row>
    <row r="57" spans="8:12" x14ac:dyDescent="0.3">
      <c r="H57" s="4"/>
      <c r="I57" s="4"/>
      <c r="J57" s="4"/>
      <c r="K57" s="4"/>
      <c r="L57" s="4"/>
    </row>
    <row r="58" spans="8:12" x14ac:dyDescent="0.3">
      <c r="H58" s="4"/>
      <c r="I58" s="4"/>
      <c r="J58" s="4"/>
      <c r="K58" s="4"/>
      <c r="L58" s="4"/>
    </row>
    <row r="59" spans="8:12" x14ac:dyDescent="0.3">
      <c r="H59" s="4"/>
      <c r="I59" s="4"/>
      <c r="J59" s="4"/>
      <c r="K59" s="4"/>
      <c r="L59" s="4"/>
    </row>
    <row r="60" spans="8:12" x14ac:dyDescent="0.3">
      <c r="H60" s="4"/>
      <c r="I60" s="4"/>
      <c r="J60" s="4"/>
      <c r="K60" s="4"/>
      <c r="L60" s="4"/>
    </row>
    <row r="61" spans="8:12" x14ac:dyDescent="0.3">
      <c r="H61" s="4"/>
      <c r="I61" s="4"/>
      <c r="J61" s="4"/>
      <c r="K61" s="4"/>
      <c r="L61" s="4"/>
    </row>
    <row r="62" spans="8:12" x14ac:dyDescent="0.3">
      <c r="H62" s="4"/>
      <c r="I62" s="4"/>
      <c r="J62" s="4"/>
      <c r="K62" s="4"/>
      <c r="L62" s="4"/>
    </row>
    <row r="63" spans="8:12" x14ac:dyDescent="0.3">
      <c r="H63" s="4"/>
      <c r="I63" s="4"/>
      <c r="J63" s="4"/>
      <c r="K63" s="4"/>
      <c r="L63" s="4"/>
    </row>
    <row r="64" spans="8:12" x14ac:dyDescent="0.3">
      <c r="H64" s="4"/>
      <c r="I64" s="4"/>
      <c r="J64" s="4"/>
      <c r="K64" s="4"/>
      <c r="L64" s="4"/>
    </row>
    <row r="65" spans="8:12" x14ac:dyDescent="0.3">
      <c r="H65" s="4"/>
      <c r="I65" s="4"/>
      <c r="J65" s="4"/>
      <c r="K65" s="4"/>
      <c r="L65" s="4"/>
    </row>
    <row r="66" spans="8:12" x14ac:dyDescent="0.3">
      <c r="H66" s="4"/>
      <c r="I66" s="4"/>
      <c r="J66" s="4"/>
      <c r="K66" s="4"/>
      <c r="L66" s="4"/>
    </row>
    <row r="67" spans="8:12" x14ac:dyDescent="0.3">
      <c r="H67" s="4"/>
      <c r="I67" s="4"/>
      <c r="J67" s="4"/>
      <c r="K67" s="4"/>
      <c r="L67" s="4"/>
    </row>
    <row r="68" spans="8:12" x14ac:dyDescent="0.3">
      <c r="H68" s="4"/>
      <c r="I68" s="4"/>
      <c r="J68" s="4"/>
      <c r="K68" s="4"/>
      <c r="L68" s="4"/>
    </row>
    <row r="69" spans="8:12" x14ac:dyDescent="0.3">
      <c r="H69" s="4"/>
      <c r="I69" s="4"/>
      <c r="J69" s="4"/>
      <c r="K69" s="4"/>
      <c r="L69" s="4"/>
    </row>
    <row r="70" spans="8:12" x14ac:dyDescent="0.3">
      <c r="H70" s="4"/>
      <c r="I70" s="4"/>
      <c r="J70" s="4"/>
      <c r="K70" s="4"/>
      <c r="L70" s="4"/>
    </row>
    <row r="71" spans="8:12" x14ac:dyDescent="0.3">
      <c r="H71" s="4"/>
      <c r="I71" s="4"/>
      <c r="J71" s="4"/>
      <c r="K71" s="4"/>
      <c r="L71" s="4"/>
    </row>
    <row r="72" spans="8:12" x14ac:dyDescent="0.3">
      <c r="H72" s="4"/>
      <c r="I72" s="4"/>
      <c r="J72" s="4"/>
      <c r="K72" s="4"/>
      <c r="L72" s="4"/>
    </row>
    <row r="73" spans="8:12" x14ac:dyDescent="0.3">
      <c r="H73" s="4"/>
      <c r="I73" s="4"/>
      <c r="J73" s="4"/>
      <c r="K73" s="4"/>
      <c r="L73" s="4"/>
    </row>
    <row r="74" spans="8:12" x14ac:dyDescent="0.3">
      <c r="H74" s="4"/>
      <c r="I74" s="4"/>
      <c r="J74" s="4"/>
      <c r="K74" s="4"/>
      <c r="L74" s="4"/>
    </row>
    <row r="75" spans="8:12" x14ac:dyDescent="0.3">
      <c r="H75" s="4"/>
      <c r="I75" s="4"/>
      <c r="J75" s="4"/>
      <c r="K75" s="4"/>
      <c r="L75" s="4"/>
    </row>
  </sheetData>
  <mergeCells count="7">
    <mergeCell ref="O4:O5"/>
    <mergeCell ref="B1:P1"/>
    <mergeCell ref="D2:D3"/>
    <mergeCell ref="H2:L2"/>
    <mergeCell ref="M2:N2"/>
    <mergeCell ref="O2:O3"/>
    <mergeCell ref="H3:L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5</vt:i4>
      </vt:variant>
    </vt:vector>
  </HeadingPairs>
  <TitlesOfParts>
    <vt:vector size="5" baseType="lpstr">
      <vt:lpstr>PIWNICA</vt:lpstr>
      <vt:lpstr>PARTER</vt:lpstr>
      <vt:lpstr>I PIĘTRO</vt:lpstr>
      <vt:lpstr>II PIĘTRO</vt:lpstr>
      <vt:lpstr>III PIĘTRO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 Hałoński</dc:creator>
  <cp:lastModifiedBy>Krzysztof Hałoński</cp:lastModifiedBy>
  <cp:lastPrinted>2024-05-28T07:17:46Z</cp:lastPrinted>
  <dcterms:created xsi:type="dcterms:W3CDTF">2015-06-05T18:19:34Z</dcterms:created>
  <dcterms:modified xsi:type="dcterms:W3CDTF">2026-02-19T14:38:25Z</dcterms:modified>
</cp:coreProperties>
</file>